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autoCompressPictures="0"/>
  <mc:AlternateContent xmlns:mc="http://schemas.openxmlformats.org/markup-compatibility/2006">
    <mc:Choice Requires="x15">
      <x15ac:absPath xmlns:x15ac="http://schemas.microsoft.com/office/spreadsheetml/2010/11/ac" url="https://waterforpeople-my.sharepoint.com/personal/ewitt_waterforpeople_org/Documents/Desktop/"/>
    </mc:Choice>
  </mc:AlternateContent>
  <xr:revisionPtr revIDLastSave="164" documentId="8_{5B102ABF-9591-4D44-B4C7-8AF489CAE94F}" xr6:coauthVersionLast="45" xr6:coauthVersionMax="45" xr10:uidLastSave="{EDF400C1-4F81-45BC-A2AB-F9DD8CF8AF4C}"/>
  <bookViews>
    <workbookView xWindow="-110" yWindow="-110" windowWidth="19420" windowHeight="10420" tabRatio="844" xr2:uid="{00000000-000D-0000-FFFF-FFFF00000000}"/>
  </bookViews>
  <sheets>
    <sheet name="1-Instructions" sheetId="16" r:id="rId1"/>
    <sheet name="2- Data Entry" sheetId="1" r:id="rId2"/>
    <sheet name="3-Cost Projections" sheetId="2" r:id="rId3"/>
    <sheet name="4-Summary Income &amp; Expenditures" sheetId="10" r:id="rId4"/>
    <sheet name="5-Graphics" sheetId="4" r:id="rId5"/>
    <sheet name="6-Reference Data" sheetId="15" r:id="rId6"/>
  </sheets>
  <externalReferences>
    <externalReference r:id="rId7"/>
  </externalReferences>
  <definedNames>
    <definedName name="_xlnm._FilterDatabase" localSheetId="1" hidden="1">'2- Data Entry'!$B$26:$C$44</definedName>
    <definedName name="Activo">#REF!</definedName>
    <definedName name="Aducción">#REF!</definedName>
    <definedName name="Comunidad">#REF!</definedName>
    <definedName name="CurrentProblems">'[1]Raw Data'!$AM1</definedName>
    <definedName name="Date">'[1]Raw Data'!$B1</definedName>
    <definedName name="Distrito">#REF!</definedName>
    <definedName name="DownMoreThan1Day">'[1]Raw Data'!$AG1</definedName>
    <definedName name="Elevation">'[1]Raw Data'!$F1</definedName>
    <definedName name="EnoughWaterEveryDay">'[1]Raw Data'!$AA1</definedName>
    <definedName name="Estado_de_Activo">#REF!</definedName>
    <definedName name="FinancialRecords">'[1]Raw Data'!$AY1</definedName>
    <definedName name="Fuente_abasto">#REF!</definedName>
    <definedName name="Geo_1">'[1]Raw Data'!$H1</definedName>
    <definedName name="Geo_2">'[1]Government Standards'!$A$3</definedName>
    <definedName name="Geo_3">'[1]Raw Data'!$J1</definedName>
    <definedName name="Geo_4">#REF!</definedName>
    <definedName name="Geo_5">'[1]Raw Data'!$K1</definedName>
    <definedName name="GovernmentNumberOfUsers">'[1]Government Standards'!$B$3</definedName>
    <definedName name="HowManyNoAccess">'[1]Raw Data'!$V1</definedName>
    <definedName name="Improved">'[1]Raw Data'!$Q1</definedName>
    <definedName name="Instance_ID">'[1]Raw Data'!$A1</definedName>
    <definedName name="Lat">'[1]Raw Data'!$D1</definedName>
    <definedName name="Long">'[1]Raw Data'!$E1</definedName>
    <definedName name="Micromedic">#REF!</definedName>
    <definedName name="Municipio">#REF!</definedName>
    <definedName name="NearbySpareParts">'[1]Raw Data'!$BG1</definedName>
    <definedName name="NewUsers">'[1]Raw Data'!$BJ1</definedName>
    <definedName name="Nivel_Pobreza">#REF!</definedName>
    <definedName name="Nivel_Servicio">#REF!</definedName>
    <definedName name="Nivel_Sostenibilidad">#REF!</definedName>
    <definedName name="NoAccess">'[1]Raw Data'!$U1</definedName>
    <definedName name="NumberOfUsers">'[1]Raw Data'!$T1</definedName>
    <definedName name="OTB">#REF!</definedName>
    <definedName name="PositiveBalance">'[1]Raw Data'!$BA1</definedName>
    <definedName name="_xlnm.Print_Area" localSheetId="1">'2- Data Entry'!$A$1:$Y$94</definedName>
    <definedName name="_xlnm.Print_Area" localSheetId="2">'3-Cost Projections'!$A$1:$AC$45</definedName>
    <definedName name="_xlnm.Print_Area" localSheetId="4">'5-Graphics'!$A$1:$Y$25</definedName>
    <definedName name="QualntityMeetsStandards">'[1]Raw Data'!$AS1</definedName>
    <definedName name="RecordsReviewed">'[1]Raw Data'!$AZ1</definedName>
    <definedName name="ResponsibleForOM">'[1]Raw Data'!$BH1</definedName>
    <definedName name="solver_adj" localSheetId="1" hidden="1">'2- Data Entry'!$C$30</definedName>
    <definedName name="solver_adj" localSheetId="3" hidden="1">#REF!</definedName>
    <definedName name="solver_cvg" localSheetId="1" hidden="1">0.0001</definedName>
    <definedName name="solver_cvg" localSheetId="2" hidden="1">0.0001</definedName>
    <definedName name="solver_cvg" localSheetId="3" hidden="1">0.0001</definedName>
    <definedName name="solver_drv" localSheetId="1" hidden="1">2</definedName>
    <definedName name="solver_drv" localSheetId="2" hidden="1">1</definedName>
    <definedName name="solver_drv" localSheetId="3" hidden="1">1</definedName>
    <definedName name="solver_eng" localSheetId="1" hidden="1">1</definedName>
    <definedName name="solver_eng" localSheetId="2" hidden="1">1</definedName>
    <definedName name="solver_eng" localSheetId="3" hidden="1">1</definedName>
    <definedName name="solver_est" localSheetId="1" hidden="1">1</definedName>
    <definedName name="solver_est" localSheetId="2" hidden="1">1</definedName>
    <definedName name="solver_est" localSheetId="3" hidden="1">1</definedName>
    <definedName name="solver_itr" localSheetId="1" hidden="1">2147483647</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mip" localSheetId="1" hidden="1">2147483647</definedName>
    <definedName name="solver_mip" localSheetId="2" hidden="1">2147483647</definedName>
    <definedName name="solver_mip" localSheetId="3" hidden="1">2147483647</definedName>
    <definedName name="solver_mni" localSheetId="1" hidden="1">30</definedName>
    <definedName name="solver_mni" localSheetId="2" hidden="1">30</definedName>
    <definedName name="solver_mni" localSheetId="3" hidden="1">30</definedName>
    <definedName name="solver_mrt" localSheetId="1" hidden="1">0.075</definedName>
    <definedName name="solver_mrt" localSheetId="2" hidden="1">0.075</definedName>
    <definedName name="solver_mrt" localSheetId="3" hidden="1">0.075</definedName>
    <definedName name="solver_msl" localSheetId="1" hidden="1">2</definedName>
    <definedName name="solver_msl" localSheetId="2" hidden="1">2</definedName>
    <definedName name="solver_msl" localSheetId="3" hidden="1">2</definedName>
    <definedName name="solver_neg" localSheetId="1" hidden="1">1</definedName>
    <definedName name="solver_neg" localSheetId="2" hidden="1">2</definedName>
    <definedName name="solver_neg" localSheetId="3" hidden="1">2</definedName>
    <definedName name="solver_nod" localSheetId="1" hidden="1">2147483647</definedName>
    <definedName name="solver_nod" localSheetId="2" hidden="1">2147483647</definedName>
    <definedName name="solver_nod" localSheetId="3" hidden="1">2147483647</definedName>
    <definedName name="solver_num" localSheetId="1" hidden="1">0</definedName>
    <definedName name="solver_num" localSheetId="2" hidden="1">0</definedName>
    <definedName name="solver_num" localSheetId="3" hidden="1">0</definedName>
    <definedName name="solver_nwt" localSheetId="1" hidden="1">1</definedName>
    <definedName name="solver_nwt" localSheetId="2" hidden="1">1</definedName>
    <definedName name="solver_nwt" localSheetId="3" hidden="1">1</definedName>
    <definedName name="solver_opt" localSheetId="1" hidden="1">'2- Data Entry'!$F$33</definedName>
    <definedName name="solver_opt" localSheetId="2" hidden="1">'3-Cost Projections'!$H$44</definedName>
    <definedName name="solver_opt" localSheetId="3" hidden="1">#REF!</definedName>
    <definedName name="solver_pre" localSheetId="1" hidden="1">0.000001</definedName>
    <definedName name="solver_pre" localSheetId="2" hidden="1">0.000001</definedName>
    <definedName name="solver_pre" localSheetId="3" hidden="1">0.000001</definedName>
    <definedName name="solver_rbv" localSheetId="1" hidden="1">2</definedName>
    <definedName name="solver_rbv" localSheetId="2" hidden="1">1</definedName>
    <definedName name="solver_rbv" localSheetId="3" hidden="1">1</definedName>
    <definedName name="solver_rlx" localSheetId="1" hidden="1">2</definedName>
    <definedName name="solver_rlx" localSheetId="2" hidden="1">1</definedName>
    <definedName name="solver_rlx" localSheetId="3" hidden="1">1</definedName>
    <definedName name="solver_rsd" localSheetId="1" hidden="1">0</definedName>
    <definedName name="solver_rsd" localSheetId="2" hidden="1">0</definedName>
    <definedName name="solver_rsd" localSheetId="3" hidden="1">0</definedName>
    <definedName name="solver_scl" localSheetId="1" hidden="1">2</definedName>
    <definedName name="solver_scl" localSheetId="2" hidden="1">2</definedName>
    <definedName name="solver_scl" localSheetId="3" hidden="1">2</definedName>
    <definedName name="solver_sho" localSheetId="1" hidden="1">2</definedName>
    <definedName name="solver_sho" localSheetId="2" hidden="1">2</definedName>
    <definedName name="solver_sho" localSheetId="3" hidden="1">2</definedName>
    <definedName name="solver_ssz" localSheetId="1" hidden="1">100</definedName>
    <definedName name="solver_ssz" localSheetId="2" hidden="1">100</definedName>
    <definedName name="solver_ssz" localSheetId="3" hidden="1">100</definedName>
    <definedName name="solver_tim" localSheetId="1" hidden="1">2147483647</definedName>
    <definedName name="solver_tim" localSheetId="2" hidden="1">100</definedName>
    <definedName name="solver_tim" localSheetId="3" hidden="1">100</definedName>
    <definedName name="solver_tol" localSheetId="1" hidden="1">0.01</definedName>
    <definedName name="solver_tol" localSheetId="2" hidden="1">0.05</definedName>
    <definedName name="solver_tol" localSheetId="3" hidden="1">0.05</definedName>
    <definedName name="solver_typ" localSheetId="1" hidden="1">3</definedName>
    <definedName name="solver_typ" localSheetId="2" hidden="1">1</definedName>
    <definedName name="solver_typ" localSheetId="3" hidden="1">3</definedName>
    <definedName name="solver_val" localSheetId="1" hidden="1">55000</definedName>
    <definedName name="solver_val" localSheetId="2" hidden="1">0</definedName>
    <definedName name="solver_val" localSheetId="3" hidden="1">120000</definedName>
    <definedName name="solver_ver" localSheetId="1" hidden="1">3</definedName>
    <definedName name="solver_ver" localSheetId="2" hidden="1">3</definedName>
    <definedName name="solver_ver" localSheetId="3" hidden="1">3</definedName>
    <definedName name="SpareParts">'[1]Raw Data'!$BF1</definedName>
    <definedName name="Sub_Central">#REF!</definedName>
    <definedName name="Tariff">'[1]Raw Data'!$AV1</definedName>
    <definedName name="Tipo">#REF!</definedName>
    <definedName name="Tipo_adm">#REF!</definedName>
    <definedName name="Tipo_conexión">#REF!</definedName>
    <definedName name="Tipo_rural">#REF!</definedName>
    <definedName name="Tipo_tratam">#REF!</definedName>
    <definedName name="Topograf">#REF!</definedName>
    <definedName name="Unique_ID">'[1]Raw Data'!$G1</definedName>
    <definedName name="WaterAvailable">'[1]Raw Data'!$AO1</definedName>
    <definedName name="WFP_Supported?">'[1]Raw Data'!$Y1</definedName>
    <definedName name="Zon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0" i="1" l="1"/>
  <c r="G37" i="2"/>
  <c r="G38" i="2"/>
  <c r="G39" i="2"/>
  <c r="G40" i="2"/>
  <c r="G41" i="2"/>
  <c r="G36" i="2"/>
  <c r="G25" i="2"/>
  <c r="G26" i="2"/>
  <c r="G24" i="2"/>
  <c r="B37" i="2" l="1"/>
  <c r="B38" i="2"/>
  <c r="B39" i="2"/>
  <c r="B40" i="2"/>
  <c r="B41" i="2"/>
  <c r="B42" i="2"/>
  <c r="B36" i="2"/>
  <c r="B25" i="2"/>
  <c r="B26" i="2"/>
  <c r="B24" i="2"/>
  <c r="B10" i="2"/>
  <c r="B11" i="2"/>
  <c r="B12" i="2"/>
  <c r="B13" i="2"/>
  <c r="B14" i="2"/>
  <c r="B15" i="2"/>
  <c r="B16" i="2"/>
  <c r="B17" i="2"/>
  <c r="B18" i="2"/>
  <c r="B19" i="2"/>
  <c r="B9" i="2"/>
  <c r="C4" i="10" l="1"/>
  <c r="C7" i="10" s="1"/>
  <c r="C8" i="10" s="1"/>
  <c r="D4" i="10" l="1"/>
  <c r="D7" i="10" s="1"/>
  <c r="D8" i="10" s="1"/>
  <c r="F36" i="2"/>
  <c r="C25" i="2"/>
  <c r="C26" i="2"/>
  <c r="E4" i="10" l="1"/>
  <c r="E7" i="10" s="1"/>
  <c r="F22" i="1"/>
  <c r="F4" i="10" l="1"/>
  <c r="F7" i="10" s="1"/>
  <c r="B26" i="1"/>
  <c r="G4" i="10" l="1"/>
  <c r="G7" i="10" s="1"/>
  <c r="C33" i="1"/>
  <c r="B46" i="1"/>
  <c r="E33" i="1"/>
  <c r="B35" i="1"/>
  <c r="B33" i="1"/>
  <c r="D16" i="10"/>
  <c r="E16" i="10"/>
  <c r="F16" i="10"/>
  <c r="G16" i="10"/>
  <c r="H16" i="10"/>
  <c r="I16" i="10"/>
  <c r="J16" i="10"/>
  <c r="K16" i="10"/>
  <c r="L16" i="10"/>
  <c r="M16" i="10"/>
  <c r="N16" i="10"/>
  <c r="O16" i="10"/>
  <c r="P16" i="10"/>
  <c r="Q16" i="10"/>
  <c r="R16" i="10"/>
  <c r="S16" i="10"/>
  <c r="T16" i="10"/>
  <c r="U16" i="10"/>
  <c r="V16" i="10"/>
  <c r="W16" i="10"/>
  <c r="X16" i="10"/>
  <c r="C16" i="10"/>
  <c r="D15" i="10"/>
  <c r="E15" i="10"/>
  <c r="F15" i="10"/>
  <c r="G15" i="10"/>
  <c r="H15" i="10"/>
  <c r="I15" i="10"/>
  <c r="J15" i="10"/>
  <c r="K15" i="10"/>
  <c r="L15" i="10"/>
  <c r="M15" i="10"/>
  <c r="N15" i="10"/>
  <c r="O15" i="10"/>
  <c r="P15" i="10"/>
  <c r="Q15" i="10"/>
  <c r="R15" i="10"/>
  <c r="S15" i="10"/>
  <c r="T15" i="10"/>
  <c r="U15" i="10"/>
  <c r="V15" i="10"/>
  <c r="W15" i="10"/>
  <c r="X15" i="10"/>
  <c r="C15" i="10"/>
  <c r="C2" i="10"/>
  <c r="D2" i="10" s="1"/>
  <c r="E2" i="10" s="1"/>
  <c r="F2" i="10" s="1"/>
  <c r="G2" i="10" s="1"/>
  <c r="H2" i="10" s="1"/>
  <c r="I2" i="10" s="1"/>
  <c r="J2" i="10" s="1"/>
  <c r="K2" i="10" s="1"/>
  <c r="L2" i="10" s="1"/>
  <c r="M2" i="10" s="1"/>
  <c r="N2" i="10" s="1"/>
  <c r="O2" i="10" s="1"/>
  <c r="P2" i="10" s="1"/>
  <c r="Q2" i="10" s="1"/>
  <c r="R2" i="10" s="1"/>
  <c r="S2" i="10" s="1"/>
  <c r="T2" i="10" s="1"/>
  <c r="U2" i="10" s="1"/>
  <c r="V2" i="10" s="1"/>
  <c r="W2" i="10" s="1"/>
  <c r="X2" i="10" s="1"/>
  <c r="C3" i="10"/>
  <c r="F26" i="2"/>
  <c r="F25" i="2"/>
  <c r="F24" i="2"/>
  <c r="H17" i="2"/>
  <c r="I17" i="2" s="1"/>
  <c r="J17" i="2" s="1"/>
  <c r="K17" i="2" s="1"/>
  <c r="L17" i="2" s="1"/>
  <c r="M17" i="2" s="1"/>
  <c r="N17" i="2" s="1"/>
  <c r="O17" i="2" s="1"/>
  <c r="P17" i="2" s="1"/>
  <c r="Q17" i="2" s="1"/>
  <c r="R17" i="2" s="1"/>
  <c r="S17" i="2" s="1"/>
  <c r="T17" i="2" s="1"/>
  <c r="U17" i="2" s="1"/>
  <c r="V17" i="2" s="1"/>
  <c r="W17" i="2" s="1"/>
  <c r="X17" i="2" s="1"/>
  <c r="Y17" i="2" s="1"/>
  <c r="Z17" i="2" s="1"/>
  <c r="AA17" i="2" s="1"/>
  <c r="AB17" i="2" s="1"/>
  <c r="AC17" i="2" s="1"/>
  <c r="H18" i="2"/>
  <c r="I18" i="2" s="1"/>
  <c r="J18" i="2" s="1"/>
  <c r="K18" i="2" s="1"/>
  <c r="L18" i="2" s="1"/>
  <c r="M18" i="2" s="1"/>
  <c r="N18" i="2" s="1"/>
  <c r="O18" i="2" s="1"/>
  <c r="P18" i="2" s="1"/>
  <c r="Q18" i="2" s="1"/>
  <c r="R18" i="2" s="1"/>
  <c r="S18" i="2" s="1"/>
  <c r="T18" i="2" s="1"/>
  <c r="U18" i="2" s="1"/>
  <c r="V18" i="2" s="1"/>
  <c r="W18" i="2" s="1"/>
  <c r="X18" i="2" s="1"/>
  <c r="Y18" i="2" s="1"/>
  <c r="Z18" i="2" s="1"/>
  <c r="AA18" i="2" s="1"/>
  <c r="AB18" i="2" s="1"/>
  <c r="AC18" i="2" s="1"/>
  <c r="H19" i="2"/>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H10" i="2"/>
  <c r="I10" i="2" s="1"/>
  <c r="J10" i="2" s="1"/>
  <c r="H11" i="2"/>
  <c r="I11" i="2" s="1"/>
  <c r="H12" i="2"/>
  <c r="I12" i="2" s="1"/>
  <c r="J12" i="2" s="1"/>
  <c r="K12" i="2" s="1"/>
  <c r="L12" i="2" s="1"/>
  <c r="M12" i="2" s="1"/>
  <c r="N12" i="2" s="1"/>
  <c r="O12" i="2" s="1"/>
  <c r="P12" i="2" s="1"/>
  <c r="Q12" i="2" s="1"/>
  <c r="R12" i="2" s="1"/>
  <c r="S12" i="2" s="1"/>
  <c r="T12" i="2" s="1"/>
  <c r="U12" i="2" s="1"/>
  <c r="V12" i="2" s="1"/>
  <c r="W12" i="2" s="1"/>
  <c r="X12" i="2" s="1"/>
  <c r="Y12" i="2" s="1"/>
  <c r="Z12" i="2" s="1"/>
  <c r="AA12" i="2" s="1"/>
  <c r="AB12" i="2" s="1"/>
  <c r="AC12" i="2" s="1"/>
  <c r="H13" i="2"/>
  <c r="I13" i="2" s="1"/>
  <c r="J13" i="2" s="1"/>
  <c r="K13" i="2" s="1"/>
  <c r="L13" i="2" s="1"/>
  <c r="M13" i="2" s="1"/>
  <c r="N13" i="2" s="1"/>
  <c r="O13" i="2" s="1"/>
  <c r="P13" i="2" s="1"/>
  <c r="Q13" i="2" s="1"/>
  <c r="R13" i="2" s="1"/>
  <c r="S13" i="2" s="1"/>
  <c r="T13" i="2" s="1"/>
  <c r="U13" i="2" s="1"/>
  <c r="V13" i="2" s="1"/>
  <c r="W13" i="2" s="1"/>
  <c r="X13" i="2" s="1"/>
  <c r="Y13" i="2" s="1"/>
  <c r="Z13" i="2" s="1"/>
  <c r="AA13" i="2" s="1"/>
  <c r="AB13" i="2" s="1"/>
  <c r="AC13" i="2" s="1"/>
  <c r="H14" i="2"/>
  <c r="I14" i="2" s="1"/>
  <c r="J14" i="2" s="1"/>
  <c r="K14" i="2" s="1"/>
  <c r="L14" i="2" s="1"/>
  <c r="M14" i="2" s="1"/>
  <c r="N14" i="2" s="1"/>
  <c r="O14" i="2" s="1"/>
  <c r="P14" i="2" s="1"/>
  <c r="Q14" i="2" s="1"/>
  <c r="R14" i="2" s="1"/>
  <c r="S14" i="2" s="1"/>
  <c r="T14" i="2" s="1"/>
  <c r="U14" i="2" s="1"/>
  <c r="V14" i="2" s="1"/>
  <c r="W14" i="2" s="1"/>
  <c r="X14" i="2" s="1"/>
  <c r="Y14" i="2" s="1"/>
  <c r="Z14" i="2" s="1"/>
  <c r="AA14" i="2" s="1"/>
  <c r="AB14" i="2" s="1"/>
  <c r="AC14" i="2" s="1"/>
  <c r="H15" i="2"/>
  <c r="I15" i="2" s="1"/>
  <c r="J15" i="2" s="1"/>
  <c r="K15" i="2" s="1"/>
  <c r="L15" i="2" s="1"/>
  <c r="M15" i="2" s="1"/>
  <c r="N15" i="2" s="1"/>
  <c r="O15" i="2" s="1"/>
  <c r="P15" i="2" s="1"/>
  <c r="Q15" i="2" s="1"/>
  <c r="R15" i="2" s="1"/>
  <c r="S15" i="2" s="1"/>
  <c r="T15" i="2" s="1"/>
  <c r="U15" i="2" s="1"/>
  <c r="V15" i="2" s="1"/>
  <c r="W15" i="2" s="1"/>
  <c r="X15" i="2" s="1"/>
  <c r="Y15" i="2" s="1"/>
  <c r="Z15" i="2" s="1"/>
  <c r="AA15" i="2" s="1"/>
  <c r="AB15" i="2" s="1"/>
  <c r="AC15" i="2" s="1"/>
  <c r="H16" i="2"/>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H9" i="2"/>
  <c r="I9" i="2" s="1"/>
  <c r="J9" i="2" s="1"/>
  <c r="K9" i="2" s="1"/>
  <c r="L9" i="2" s="1"/>
  <c r="M9" i="2" s="1"/>
  <c r="N9" i="2" s="1"/>
  <c r="F37" i="2"/>
  <c r="F38" i="2"/>
  <c r="F39" i="2"/>
  <c r="F40" i="2"/>
  <c r="F41" i="2"/>
  <c r="F42" i="2"/>
  <c r="C42" i="2"/>
  <c r="C24" i="2"/>
  <c r="C11" i="10"/>
  <c r="C18" i="10" s="1"/>
  <c r="C30" i="10"/>
  <c r="I3" i="2"/>
  <c r="I2" i="2"/>
  <c r="H23" i="2"/>
  <c r="H27" i="2" s="1"/>
  <c r="H6" i="2"/>
  <c r="I6" i="2" s="1"/>
  <c r="J6" i="2" s="1"/>
  <c r="K6" i="2" s="1"/>
  <c r="L6" i="2" s="1"/>
  <c r="M6" i="2" s="1"/>
  <c r="N6" i="2" s="1"/>
  <c r="O6" i="2" s="1"/>
  <c r="P6" i="2" s="1"/>
  <c r="Q6" i="2" s="1"/>
  <c r="R6" i="2" s="1"/>
  <c r="S6" i="2" s="1"/>
  <c r="T6" i="2" s="1"/>
  <c r="U6" i="2" s="1"/>
  <c r="V6" i="2" s="1"/>
  <c r="W6" i="2" s="1"/>
  <c r="X6" i="2" s="1"/>
  <c r="Y6" i="2" s="1"/>
  <c r="Z6" i="2" s="1"/>
  <c r="AA6" i="2" s="1"/>
  <c r="AB6" i="2" s="1"/>
  <c r="AC6" i="2" s="1"/>
  <c r="H33" i="2"/>
  <c r="D18" i="4"/>
  <c r="D3" i="10" l="1"/>
  <c r="E3" i="10" s="1"/>
  <c r="F3" i="10" s="1"/>
  <c r="G3" i="10" s="1"/>
  <c r="H3" i="10" s="1"/>
  <c r="I3" i="10" s="1"/>
  <c r="J3" i="10" s="1"/>
  <c r="K3" i="10" s="1"/>
  <c r="L3" i="10" s="1"/>
  <c r="M3" i="10" s="1"/>
  <c r="N3" i="10" s="1"/>
  <c r="O3" i="10" s="1"/>
  <c r="P3" i="10" s="1"/>
  <c r="Q3" i="10" s="1"/>
  <c r="R3" i="10" s="1"/>
  <c r="S3" i="10" s="1"/>
  <c r="T3" i="10" s="1"/>
  <c r="U3" i="10" s="1"/>
  <c r="V3" i="10" s="1"/>
  <c r="W3" i="10" s="1"/>
  <c r="X3" i="10" s="1"/>
  <c r="C6" i="10"/>
  <c r="H4" i="10"/>
  <c r="H7" i="10" s="1"/>
  <c r="H37" i="2"/>
  <c r="H7" i="2"/>
  <c r="I7" i="2" s="1"/>
  <c r="J7" i="2" s="1"/>
  <c r="K7" i="2" s="1"/>
  <c r="L7" i="2" s="1"/>
  <c r="M7" i="2" s="1"/>
  <c r="N7" i="2" s="1"/>
  <c r="O7" i="2" s="1"/>
  <c r="P7" i="2" s="1"/>
  <c r="Q7" i="2" s="1"/>
  <c r="R7" i="2" s="1"/>
  <c r="S7" i="2" s="1"/>
  <c r="T7" i="2" s="1"/>
  <c r="U7" i="2" s="1"/>
  <c r="V7" i="2" s="1"/>
  <c r="W7" i="2" s="1"/>
  <c r="X7" i="2" s="1"/>
  <c r="Y7" i="2" s="1"/>
  <c r="Z7" i="2" s="1"/>
  <c r="AA7" i="2" s="1"/>
  <c r="AB7" i="2" s="1"/>
  <c r="AC7" i="2" s="1"/>
  <c r="C19" i="10"/>
  <c r="H40" i="2"/>
  <c r="H36" i="2"/>
  <c r="D30" i="10"/>
  <c r="H39" i="2"/>
  <c r="H20" i="2"/>
  <c r="D5" i="10"/>
  <c r="D13" i="10" s="1"/>
  <c r="D6" i="4"/>
  <c r="D11" i="10"/>
  <c r="D18" i="10" s="1"/>
  <c r="I33" i="2"/>
  <c r="I36" i="2" s="1"/>
  <c r="H24" i="2"/>
  <c r="H25" i="2"/>
  <c r="I23" i="2"/>
  <c r="K10" i="2"/>
  <c r="H41" i="2"/>
  <c r="H38" i="2"/>
  <c r="H26" i="2"/>
  <c r="H42" i="2"/>
  <c r="J11" i="2"/>
  <c r="K11" i="2" s="1"/>
  <c r="L11" i="2" s="1"/>
  <c r="M11" i="2" s="1"/>
  <c r="N11" i="2" s="1"/>
  <c r="O11" i="2" s="1"/>
  <c r="P11" i="2" s="1"/>
  <c r="Q11" i="2" s="1"/>
  <c r="R11" i="2" s="1"/>
  <c r="S11" i="2" s="1"/>
  <c r="T11" i="2" s="1"/>
  <c r="U11" i="2" s="1"/>
  <c r="V11" i="2" s="1"/>
  <c r="W11" i="2" s="1"/>
  <c r="X11" i="2" s="1"/>
  <c r="Y11" i="2" s="1"/>
  <c r="Z11" i="2" s="1"/>
  <c r="AA11" i="2" s="1"/>
  <c r="AB11" i="2" s="1"/>
  <c r="AC11" i="2" s="1"/>
  <c r="I20" i="2"/>
  <c r="O9" i="2"/>
  <c r="C5" i="10"/>
  <c r="D19" i="10" l="1"/>
  <c r="E11" i="10"/>
  <c r="I37" i="2"/>
  <c r="I4" i="10"/>
  <c r="I7" i="10" s="1"/>
  <c r="J20" i="2"/>
  <c r="D6" i="10"/>
  <c r="E6" i="10"/>
  <c r="E18" i="4"/>
  <c r="E30" i="10"/>
  <c r="E6" i="4"/>
  <c r="H43" i="2"/>
  <c r="C24" i="10" s="1"/>
  <c r="C17" i="10" s="1"/>
  <c r="C13" i="10"/>
  <c r="C14" i="10"/>
  <c r="E19" i="10"/>
  <c r="F30" i="10"/>
  <c r="F11" i="10"/>
  <c r="E18" i="10"/>
  <c r="F6" i="4"/>
  <c r="F18" i="4"/>
  <c r="I25" i="2"/>
  <c r="I24" i="2"/>
  <c r="J23" i="2"/>
  <c r="I27" i="2"/>
  <c r="H28" i="2"/>
  <c r="H30" i="2" s="1"/>
  <c r="C23" i="10" s="1"/>
  <c r="D14" i="10"/>
  <c r="P9" i="2"/>
  <c r="L10" i="2"/>
  <c r="K20" i="2"/>
  <c r="I39" i="2"/>
  <c r="I42" i="2"/>
  <c r="I26" i="2"/>
  <c r="J33" i="2"/>
  <c r="J37" i="2" s="1"/>
  <c r="I40" i="2"/>
  <c r="I41" i="2"/>
  <c r="I38" i="2"/>
  <c r="J4" i="10" l="1"/>
  <c r="J7" i="10" s="1"/>
  <c r="E8" i="10"/>
  <c r="E5" i="10"/>
  <c r="E13" i="10" s="1"/>
  <c r="C20" i="10"/>
  <c r="C27" i="10" s="1"/>
  <c r="C31" i="10" s="1"/>
  <c r="C25" i="10"/>
  <c r="I28" i="2"/>
  <c r="I30" i="2" s="1"/>
  <c r="D23" i="10" s="1"/>
  <c r="J38" i="2"/>
  <c r="J26" i="2"/>
  <c r="J41" i="2"/>
  <c r="J36" i="2"/>
  <c r="K33" i="2"/>
  <c r="K37" i="2" s="1"/>
  <c r="J40" i="2"/>
  <c r="J42" i="2"/>
  <c r="J39" i="2"/>
  <c r="I43" i="2"/>
  <c r="D24" i="10" s="1"/>
  <c r="D17" i="10" s="1"/>
  <c r="D20" i="10" s="1"/>
  <c r="M10" i="2"/>
  <c r="L20" i="2"/>
  <c r="Q9" i="2"/>
  <c r="J27" i="2"/>
  <c r="K23" i="2"/>
  <c r="J24" i="2"/>
  <c r="J25" i="2"/>
  <c r="F19" i="10"/>
  <c r="G30" i="10"/>
  <c r="F18" i="10"/>
  <c r="G11" i="10"/>
  <c r="G18" i="4"/>
  <c r="G6" i="4"/>
  <c r="K4" i="10" l="1"/>
  <c r="K7" i="10" s="1"/>
  <c r="J28" i="2"/>
  <c r="J30" i="2" s="1"/>
  <c r="E23" i="10" s="1"/>
  <c r="F8" i="10"/>
  <c r="F5" i="10"/>
  <c r="F14" i="10" s="1"/>
  <c r="F6" i="10"/>
  <c r="C32" i="10"/>
  <c r="E14" i="10"/>
  <c r="G6" i="10"/>
  <c r="G8" i="10"/>
  <c r="G5" i="10"/>
  <c r="D25" i="10"/>
  <c r="R9" i="2"/>
  <c r="M20" i="2"/>
  <c r="N10" i="2"/>
  <c r="J43" i="2"/>
  <c r="E24" i="10" s="1"/>
  <c r="E17" i="10" s="1"/>
  <c r="G19" i="10"/>
  <c r="H11" i="10"/>
  <c r="G18" i="10"/>
  <c r="H18" i="4"/>
  <c r="H30" i="10"/>
  <c r="H6" i="4"/>
  <c r="K27" i="2"/>
  <c r="L23" i="2"/>
  <c r="K25" i="2"/>
  <c r="K24" i="2"/>
  <c r="K36" i="2"/>
  <c r="K40" i="2"/>
  <c r="K42" i="2"/>
  <c r="K39" i="2"/>
  <c r="K26" i="2"/>
  <c r="K41" i="2"/>
  <c r="K38" i="2"/>
  <c r="L33" i="2"/>
  <c r="L37" i="2" s="1"/>
  <c r="D27" i="10" l="1"/>
  <c r="D31" i="10" s="1"/>
  <c r="L4" i="10"/>
  <c r="L7" i="10" s="1"/>
  <c r="E20" i="10"/>
  <c r="F13" i="10"/>
  <c r="H5" i="10"/>
  <c r="H8" i="10"/>
  <c r="H6" i="10"/>
  <c r="G14" i="10"/>
  <c r="G13" i="10"/>
  <c r="E25" i="10"/>
  <c r="O10" i="2"/>
  <c r="N20" i="2"/>
  <c r="L39" i="2"/>
  <c r="L42" i="2"/>
  <c r="L38" i="2"/>
  <c r="L26" i="2"/>
  <c r="M33" i="2"/>
  <c r="M37" i="2" s="1"/>
  <c r="L36" i="2"/>
  <c r="L41" i="2"/>
  <c r="L40" i="2"/>
  <c r="K43" i="2"/>
  <c r="F24" i="10" s="1"/>
  <c r="F17" i="10" s="1"/>
  <c r="K28" i="2"/>
  <c r="K30" i="2" s="1"/>
  <c r="F23" i="10" s="1"/>
  <c r="L27" i="2"/>
  <c r="M23" i="2"/>
  <c r="L24" i="2"/>
  <c r="L25" i="2"/>
  <c r="H19" i="10"/>
  <c r="I11" i="10"/>
  <c r="H18" i="10"/>
  <c r="I18" i="4"/>
  <c r="I30" i="10"/>
  <c r="I6" i="4"/>
  <c r="S9" i="2"/>
  <c r="D32" i="10" l="1"/>
  <c r="M4" i="10"/>
  <c r="M7" i="10" s="1"/>
  <c r="F20" i="10"/>
  <c r="L28" i="2"/>
  <c r="L30" i="2" s="1"/>
  <c r="G23" i="10" s="1"/>
  <c r="E27" i="10"/>
  <c r="E31" i="10" s="1"/>
  <c r="H13" i="10"/>
  <c r="H14" i="10"/>
  <c r="I5" i="10"/>
  <c r="I8" i="10"/>
  <c r="I6" i="10"/>
  <c r="P10" i="2"/>
  <c r="O20" i="2"/>
  <c r="T9" i="2"/>
  <c r="I19" i="10"/>
  <c r="J11" i="10"/>
  <c r="I18" i="10"/>
  <c r="J30" i="10"/>
  <c r="J18" i="4"/>
  <c r="J6" i="4"/>
  <c r="M27" i="2"/>
  <c r="N23" i="2"/>
  <c r="M24" i="2"/>
  <c r="M25" i="2"/>
  <c r="F25" i="10"/>
  <c r="L43" i="2"/>
  <c r="G24" i="10" s="1"/>
  <c r="G17" i="10" s="1"/>
  <c r="G20" i="10" s="1"/>
  <c r="M39" i="2"/>
  <c r="M42" i="2"/>
  <c r="M40" i="2"/>
  <c r="M41" i="2"/>
  <c r="M26" i="2"/>
  <c r="M36" i="2"/>
  <c r="N33" i="2"/>
  <c r="N37" i="2" s="1"/>
  <c r="M38" i="2"/>
  <c r="N4" i="10" l="1"/>
  <c r="N7" i="10" s="1"/>
  <c r="F27" i="10"/>
  <c r="F31" i="10" s="1"/>
  <c r="E32" i="10"/>
  <c r="J8" i="10"/>
  <c r="J6" i="10"/>
  <c r="J5" i="10"/>
  <c r="I13" i="10"/>
  <c r="I14" i="10"/>
  <c r="N40" i="2"/>
  <c r="N39" i="2"/>
  <c r="N42" i="2"/>
  <c r="O33" i="2"/>
  <c r="O37" i="2" s="1"/>
  <c r="N26" i="2"/>
  <c r="N36" i="2"/>
  <c r="N38" i="2"/>
  <c r="N41" i="2"/>
  <c r="M28" i="2"/>
  <c r="M30" i="2" s="1"/>
  <c r="H23" i="10" s="1"/>
  <c r="U9" i="2"/>
  <c r="Q10" i="2"/>
  <c r="P20" i="2"/>
  <c r="M43" i="2"/>
  <c r="H24" i="10" s="1"/>
  <c r="H17" i="10" s="1"/>
  <c r="H20" i="10" s="1"/>
  <c r="N27" i="2"/>
  <c r="O23" i="2"/>
  <c r="N24" i="2"/>
  <c r="N25" i="2"/>
  <c r="J18" i="10"/>
  <c r="K30" i="10"/>
  <c r="J19" i="10"/>
  <c r="K6" i="4"/>
  <c r="K11" i="10"/>
  <c r="K18" i="4"/>
  <c r="G25" i="10"/>
  <c r="G27" i="10" s="1"/>
  <c r="G31" i="10" s="1"/>
  <c r="O4" i="10" l="1"/>
  <c r="O7" i="10" s="1"/>
  <c r="F32" i="10"/>
  <c r="G32" i="10" s="1"/>
  <c r="L96" i="1"/>
  <c r="J14" i="10"/>
  <c r="J13" i="10"/>
  <c r="K8" i="10"/>
  <c r="K5" i="10"/>
  <c r="K6" i="10"/>
  <c r="O27" i="2"/>
  <c r="P23" i="2"/>
  <c r="O25" i="2"/>
  <c r="O24" i="2"/>
  <c r="R10" i="2"/>
  <c r="Q20" i="2"/>
  <c r="V9" i="2"/>
  <c r="O38" i="2"/>
  <c r="O26" i="2"/>
  <c r="O41" i="2"/>
  <c r="O36" i="2"/>
  <c r="O39" i="2"/>
  <c r="O40" i="2"/>
  <c r="O42" i="2"/>
  <c r="P33" i="2"/>
  <c r="P37" i="2" s="1"/>
  <c r="K18" i="10"/>
  <c r="L30" i="10"/>
  <c r="K19" i="10"/>
  <c r="L11" i="10"/>
  <c r="L6" i="4"/>
  <c r="L18" i="4"/>
  <c r="N28" i="2"/>
  <c r="N30" i="2" s="1"/>
  <c r="I23" i="10" s="1"/>
  <c r="H25" i="10"/>
  <c r="H27" i="10" s="1"/>
  <c r="H31" i="10" s="1"/>
  <c r="N43" i="2"/>
  <c r="I24" i="10" s="1"/>
  <c r="I17" i="10" s="1"/>
  <c r="I20" i="10" s="1"/>
  <c r="P4" i="10" l="1"/>
  <c r="P7" i="10" s="1"/>
  <c r="K14" i="10"/>
  <c r="K13" i="10"/>
  <c r="L8" i="10"/>
  <c r="L5" i="10"/>
  <c r="L6" i="10"/>
  <c r="I25" i="10"/>
  <c r="I27" i="10" s="1"/>
  <c r="I31" i="10" s="1"/>
  <c r="P39" i="2"/>
  <c r="P42" i="2"/>
  <c r="P38" i="2"/>
  <c r="P26" i="2"/>
  <c r="Q33" i="2"/>
  <c r="Q37" i="2" s="1"/>
  <c r="P36" i="2"/>
  <c r="P41" i="2"/>
  <c r="P40" i="2"/>
  <c r="O43" i="2"/>
  <c r="J24" i="10" s="1"/>
  <c r="J17" i="10" s="1"/>
  <c r="J20" i="10" s="1"/>
  <c r="W9" i="2"/>
  <c r="S10" i="2"/>
  <c r="R20" i="2"/>
  <c r="L19" i="10"/>
  <c r="M11" i="10"/>
  <c r="L18" i="10"/>
  <c r="M18" i="4"/>
  <c r="M30" i="10"/>
  <c r="M6" i="4"/>
  <c r="H32" i="10"/>
  <c r="O28" i="2"/>
  <c r="O30" i="2" s="1"/>
  <c r="J23" i="10" s="1"/>
  <c r="P25" i="2"/>
  <c r="P24" i="2"/>
  <c r="P27" i="2"/>
  <c r="Q23" i="2"/>
  <c r="Q4" i="10" l="1"/>
  <c r="Q7" i="10" s="1"/>
  <c r="I32" i="10"/>
  <c r="J25" i="10"/>
  <c r="J27" i="10" s="1"/>
  <c r="J31" i="10" s="1"/>
  <c r="L14" i="10"/>
  <c r="L13" i="10"/>
  <c r="M8" i="10"/>
  <c r="M6" i="10"/>
  <c r="M5" i="10"/>
  <c r="P28" i="2"/>
  <c r="P30" i="2" s="1"/>
  <c r="K23" i="10" s="1"/>
  <c r="Q27" i="2"/>
  <c r="Q25" i="2"/>
  <c r="R23" i="2"/>
  <c r="Q24" i="2"/>
  <c r="M19" i="10"/>
  <c r="N11" i="10"/>
  <c r="M18" i="10"/>
  <c r="N30" i="10"/>
  <c r="N6" i="4"/>
  <c r="N18" i="4"/>
  <c r="T10" i="2"/>
  <c r="S20" i="2"/>
  <c r="X9" i="2"/>
  <c r="P43" i="2"/>
  <c r="K24" i="10" s="1"/>
  <c r="K17" i="10" s="1"/>
  <c r="K20" i="10" s="1"/>
  <c r="Q39" i="2"/>
  <c r="Q42" i="2"/>
  <c r="Q38" i="2"/>
  <c r="Q26" i="2"/>
  <c r="Q41" i="2"/>
  <c r="Q40" i="2"/>
  <c r="R33" i="2"/>
  <c r="R37" i="2" s="1"/>
  <c r="Q36" i="2"/>
  <c r="R4" i="10" l="1"/>
  <c r="R7" i="10" s="1"/>
  <c r="Q43" i="2"/>
  <c r="L24" i="10" s="1"/>
  <c r="L17" i="10" s="1"/>
  <c r="L20" i="10" s="1"/>
  <c r="J32" i="10"/>
  <c r="N6" i="10"/>
  <c r="N5" i="10"/>
  <c r="N8" i="10"/>
  <c r="M13" i="10"/>
  <c r="M14" i="10"/>
  <c r="Q28" i="2"/>
  <c r="Q30" i="2" s="1"/>
  <c r="L23" i="10" s="1"/>
  <c r="R40" i="2"/>
  <c r="R39" i="2"/>
  <c r="R42" i="2"/>
  <c r="R26" i="2"/>
  <c r="R36" i="2"/>
  <c r="R38" i="2"/>
  <c r="R41" i="2"/>
  <c r="S33" i="2"/>
  <c r="S37" i="2" s="1"/>
  <c r="Y9" i="2"/>
  <c r="U10" i="2"/>
  <c r="T20" i="2"/>
  <c r="N18" i="10"/>
  <c r="O11" i="10"/>
  <c r="N19" i="10"/>
  <c r="O30" i="10"/>
  <c r="O6" i="4"/>
  <c r="O18" i="4"/>
  <c r="K25" i="10"/>
  <c r="K27" i="10" s="1"/>
  <c r="K31" i="10" s="1"/>
  <c r="R27" i="2"/>
  <c r="S23" i="2"/>
  <c r="R25" i="2"/>
  <c r="R24" i="2"/>
  <c r="S4" i="10" l="1"/>
  <c r="S7" i="10" s="1"/>
  <c r="L25" i="10"/>
  <c r="L27" i="10" s="1"/>
  <c r="L31" i="10" s="1"/>
  <c r="N14" i="10"/>
  <c r="N13" i="10"/>
  <c r="O8" i="10"/>
  <c r="O5" i="10"/>
  <c r="O6" i="10"/>
  <c r="R28" i="2"/>
  <c r="R30" i="2" s="1"/>
  <c r="M23" i="10" s="1"/>
  <c r="S24" i="2"/>
  <c r="S27" i="2"/>
  <c r="S25" i="2"/>
  <c r="T23" i="2"/>
  <c r="Z9" i="2"/>
  <c r="R43" i="2"/>
  <c r="M24" i="10" s="1"/>
  <c r="M17" i="10" s="1"/>
  <c r="M20" i="10" s="1"/>
  <c r="O18" i="10"/>
  <c r="P11" i="10"/>
  <c r="O19" i="10"/>
  <c r="P6" i="4"/>
  <c r="P30" i="10"/>
  <c r="P18" i="4"/>
  <c r="V10" i="2"/>
  <c r="U20" i="2"/>
  <c r="K32" i="10"/>
  <c r="S36" i="2"/>
  <c r="S40" i="2"/>
  <c r="S42" i="2"/>
  <c r="S39" i="2"/>
  <c r="T33" i="2"/>
  <c r="T37" i="2" s="1"/>
  <c r="S38" i="2"/>
  <c r="S26" i="2"/>
  <c r="S41" i="2"/>
  <c r="T4" i="10" l="1"/>
  <c r="T7" i="10" s="1"/>
  <c r="L32" i="10"/>
  <c r="O14" i="10"/>
  <c r="O13" i="10"/>
  <c r="P6" i="10"/>
  <c r="P8" i="10"/>
  <c r="P5" i="10"/>
  <c r="T41" i="2"/>
  <c r="T36" i="2"/>
  <c r="T40" i="2"/>
  <c r="T39" i="2"/>
  <c r="T42" i="2"/>
  <c r="T38" i="2"/>
  <c r="T26" i="2"/>
  <c r="U33" i="2"/>
  <c r="U37" i="2" s="1"/>
  <c r="S43" i="2"/>
  <c r="N24" i="10" s="1"/>
  <c r="N17" i="10" s="1"/>
  <c r="N20" i="10" s="1"/>
  <c r="S28" i="2"/>
  <c r="S30" i="2" s="1"/>
  <c r="N23" i="10" s="1"/>
  <c r="W10" i="2"/>
  <c r="V20" i="2"/>
  <c r="P19" i="10"/>
  <c r="Q11" i="10"/>
  <c r="P18" i="10"/>
  <c r="Q30" i="10"/>
  <c r="Q18" i="4"/>
  <c r="Q6" i="4"/>
  <c r="AA9" i="2"/>
  <c r="T25" i="2"/>
  <c r="T24" i="2"/>
  <c r="U23" i="2"/>
  <c r="T27" i="2"/>
  <c r="M25" i="10"/>
  <c r="M27" i="10" s="1"/>
  <c r="M31" i="10" s="1"/>
  <c r="U4" i="10" l="1"/>
  <c r="U7" i="10" s="1"/>
  <c r="Q5" i="10"/>
  <c r="Q8" i="10"/>
  <c r="Q6" i="10"/>
  <c r="P13" i="10"/>
  <c r="P14" i="10"/>
  <c r="M32" i="10"/>
  <c r="T28" i="2"/>
  <c r="T30" i="2" s="1"/>
  <c r="O23" i="10" s="1"/>
  <c r="Q18" i="10"/>
  <c r="R30" i="10"/>
  <c r="Q19" i="10"/>
  <c r="R18" i="4"/>
  <c r="R11" i="10"/>
  <c r="R6" i="4"/>
  <c r="U25" i="2"/>
  <c r="U24" i="2"/>
  <c r="U27" i="2"/>
  <c r="V23" i="2"/>
  <c r="AB9" i="2"/>
  <c r="X10" i="2"/>
  <c r="W20" i="2"/>
  <c r="N25" i="10"/>
  <c r="N27" i="10" s="1"/>
  <c r="N31" i="10" s="1"/>
  <c r="U39" i="2"/>
  <c r="U42" i="2"/>
  <c r="U26" i="2"/>
  <c r="U36" i="2"/>
  <c r="V33" i="2"/>
  <c r="V37" i="2" s="1"/>
  <c r="U41" i="2"/>
  <c r="U38" i="2"/>
  <c r="U40" i="2"/>
  <c r="T43" i="2"/>
  <c r="O24" i="10" s="1"/>
  <c r="O17" i="10" s="1"/>
  <c r="O20" i="10" s="1"/>
  <c r="V4" i="10" l="1"/>
  <c r="V7" i="10" s="1"/>
  <c r="Q14" i="10"/>
  <c r="Q13" i="10"/>
  <c r="R5" i="10"/>
  <c r="R8" i="10"/>
  <c r="R6" i="10"/>
  <c r="V40" i="2"/>
  <c r="V39" i="2"/>
  <c r="V42" i="2"/>
  <c r="W33" i="2"/>
  <c r="W37" i="2" s="1"/>
  <c r="V38" i="2"/>
  <c r="V26" i="2"/>
  <c r="V41" i="2"/>
  <c r="V36" i="2"/>
  <c r="V25" i="2"/>
  <c r="V24" i="2"/>
  <c r="W23" i="2"/>
  <c r="V27" i="2"/>
  <c r="U28" i="2"/>
  <c r="U30" i="2" s="1"/>
  <c r="P23" i="10" s="1"/>
  <c r="R18" i="10"/>
  <c r="S30" i="10"/>
  <c r="S6" i="4"/>
  <c r="R19" i="10"/>
  <c r="S11" i="10"/>
  <c r="S18" i="4"/>
  <c r="U43" i="2"/>
  <c r="P24" i="10" s="1"/>
  <c r="P17" i="10" s="1"/>
  <c r="P20" i="10" s="1"/>
  <c r="Y10" i="2"/>
  <c r="X20" i="2"/>
  <c r="AC9" i="2"/>
  <c r="N32" i="10"/>
  <c r="O25" i="10"/>
  <c r="O27" i="10" s="1"/>
  <c r="O31" i="10" s="1"/>
  <c r="W4" i="10" l="1"/>
  <c r="W7" i="10" s="1"/>
  <c r="R13" i="10"/>
  <c r="R14" i="10"/>
  <c r="S8" i="10"/>
  <c r="S6" i="10"/>
  <c r="S5" i="10"/>
  <c r="S19" i="10"/>
  <c r="T11" i="10"/>
  <c r="T30" i="10"/>
  <c r="T18" i="4"/>
  <c r="S18" i="10"/>
  <c r="T6" i="4"/>
  <c r="V28" i="2"/>
  <c r="V30" i="2" s="1"/>
  <c r="Q23" i="10" s="1"/>
  <c r="W36" i="2"/>
  <c r="W40" i="2"/>
  <c r="W42" i="2"/>
  <c r="W38" i="2"/>
  <c r="W26" i="2"/>
  <c r="W39" i="2"/>
  <c r="W41" i="2"/>
  <c r="X33" i="2"/>
  <c r="X37" i="2" s="1"/>
  <c r="O32" i="10"/>
  <c r="Z10" i="2"/>
  <c r="Y20" i="2"/>
  <c r="P25" i="10"/>
  <c r="P27" i="10" s="1"/>
  <c r="P31" i="10" s="1"/>
  <c r="W24" i="2"/>
  <c r="W25" i="2"/>
  <c r="W27" i="2"/>
  <c r="X23" i="2"/>
  <c r="V43" i="2"/>
  <c r="Q24" i="10" s="1"/>
  <c r="Q17" i="10" s="1"/>
  <c r="Q20" i="10" s="1"/>
  <c r="X4" i="10" l="1"/>
  <c r="X7" i="10" s="1"/>
  <c r="T6" i="10"/>
  <c r="T5" i="10"/>
  <c r="T8" i="10"/>
  <c r="S13" i="10"/>
  <c r="S14" i="10"/>
  <c r="P32" i="10"/>
  <c r="W28" i="2"/>
  <c r="W30" i="2" s="1"/>
  <c r="R23" i="10" s="1"/>
  <c r="T18" i="10"/>
  <c r="U11" i="10"/>
  <c r="T19" i="10"/>
  <c r="U30" i="10"/>
  <c r="U18" i="4"/>
  <c r="U6" i="4"/>
  <c r="X25" i="2"/>
  <c r="X24" i="2"/>
  <c r="Y23" i="2"/>
  <c r="X27" i="2"/>
  <c r="AA10" i="2"/>
  <c r="Z20" i="2"/>
  <c r="X39" i="2"/>
  <c r="X42" i="2"/>
  <c r="X38" i="2"/>
  <c r="X26" i="2"/>
  <c r="Y33" i="2"/>
  <c r="Y37" i="2" s="1"/>
  <c r="X41" i="2"/>
  <c r="X36" i="2"/>
  <c r="X40" i="2"/>
  <c r="W43" i="2"/>
  <c r="R24" i="10" s="1"/>
  <c r="R17" i="10" s="1"/>
  <c r="R20" i="10" s="1"/>
  <c r="Q25" i="10"/>
  <c r="Q27" i="10" s="1"/>
  <c r="Q31" i="10" s="1"/>
  <c r="U8" i="10" l="1"/>
  <c r="U6" i="10"/>
  <c r="U5" i="10"/>
  <c r="T14" i="10"/>
  <c r="T13" i="10"/>
  <c r="Y41" i="2"/>
  <c r="Y40" i="2"/>
  <c r="Y38" i="2"/>
  <c r="Y39" i="2"/>
  <c r="Y42" i="2"/>
  <c r="Y26" i="2"/>
  <c r="Y36" i="2"/>
  <c r="Z33" i="2"/>
  <c r="Z37" i="2" s="1"/>
  <c r="AB10" i="2"/>
  <c r="AA20" i="2"/>
  <c r="Y27" i="2"/>
  <c r="Z23" i="2"/>
  <c r="Y25" i="2"/>
  <c r="Y24" i="2"/>
  <c r="X43" i="2"/>
  <c r="S24" i="10" s="1"/>
  <c r="S17" i="10" s="1"/>
  <c r="S20" i="10" s="1"/>
  <c r="X28" i="2"/>
  <c r="X30" i="2" s="1"/>
  <c r="S23" i="10" s="1"/>
  <c r="U18" i="10"/>
  <c r="V30" i="10"/>
  <c r="U19" i="10"/>
  <c r="V6" i="4"/>
  <c r="V11" i="10"/>
  <c r="V18" i="4"/>
  <c r="Q32" i="10"/>
  <c r="R25" i="10"/>
  <c r="R27" i="10" s="1"/>
  <c r="R31" i="10" s="1"/>
  <c r="V6" i="10" l="1"/>
  <c r="V8" i="10"/>
  <c r="V5" i="10"/>
  <c r="U14" i="10"/>
  <c r="U13" i="10"/>
  <c r="Y43" i="2"/>
  <c r="T24" i="10" s="1"/>
  <c r="T17" i="10" s="1"/>
  <c r="T20" i="10" s="1"/>
  <c r="R32" i="10"/>
  <c r="V19" i="10"/>
  <c r="W30" i="10"/>
  <c r="W6" i="4"/>
  <c r="V18" i="10"/>
  <c r="W11" i="10"/>
  <c r="W18" i="4"/>
  <c r="AC10" i="2"/>
  <c r="AC20" i="2" s="1"/>
  <c r="AB20" i="2"/>
  <c r="S25" i="10"/>
  <c r="S27" i="10" s="1"/>
  <c r="S31" i="10" s="1"/>
  <c r="Y28" i="2"/>
  <c r="Y30" i="2" s="1"/>
  <c r="T23" i="10" s="1"/>
  <c r="Z27" i="2"/>
  <c r="Z25" i="2"/>
  <c r="Z24" i="2"/>
  <c r="AA23" i="2"/>
  <c r="Z40" i="2"/>
  <c r="Z39" i="2"/>
  <c r="Z42" i="2"/>
  <c r="AA33" i="2"/>
  <c r="AA37" i="2" s="1"/>
  <c r="Z38" i="2"/>
  <c r="Z26" i="2"/>
  <c r="Z41" i="2"/>
  <c r="Z36" i="2"/>
  <c r="Z43" i="2" l="1"/>
  <c r="U24" i="10" s="1"/>
  <c r="U17" i="10" s="1"/>
  <c r="U20" i="10" s="1"/>
  <c r="T25" i="10"/>
  <c r="T27" i="10" s="1"/>
  <c r="T31" i="10" s="1"/>
  <c r="V13" i="10"/>
  <c r="V14" i="10"/>
  <c r="W6" i="10"/>
  <c r="W8" i="10"/>
  <c r="W5" i="10"/>
  <c r="AA27" i="2"/>
  <c r="AB23" i="2"/>
  <c r="AA24" i="2"/>
  <c r="AA25" i="2"/>
  <c r="W19" i="10"/>
  <c r="X30" i="10"/>
  <c r="X6" i="4"/>
  <c r="W18" i="10"/>
  <c r="X11" i="10"/>
  <c r="X18" i="4"/>
  <c r="AA36" i="2"/>
  <c r="AA40" i="2"/>
  <c r="AA41" i="2"/>
  <c r="AA39" i="2"/>
  <c r="AA38" i="2"/>
  <c r="AA26" i="2"/>
  <c r="AA42" i="2"/>
  <c r="AB33" i="2"/>
  <c r="AB37" i="2" s="1"/>
  <c r="Z28" i="2"/>
  <c r="Z30" i="2" s="1"/>
  <c r="U23" i="10" s="1"/>
  <c r="S32" i="10"/>
  <c r="U25" i="10" l="1"/>
  <c r="U27" i="10" s="1"/>
  <c r="U31" i="10" s="1"/>
  <c r="T32" i="10"/>
  <c r="X6" i="10"/>
  <c r="X5" i="10"/>
  <c r="X8" i="10"/>
  <c r="W14" i="10"/>
  <c r="W13" i="10"/>
  <c r="AB25" i="2"/>
  <c r="AB24" i="2"/>
  <c r="AB27" i="2"/>
  <c r="AC23" i="2"/>
  <c r="AB39" i="2"/>
  <c r="AB42" i="2"/>
  <c r="AB38" i="2"/>
  <c r="AB26" i="2"/>
  <c r="AC33" i="2"/>
  <c r="AC37" i="2" s="1"/>
  <c r="AB41" i="2"/>
  <c r="AB36" i="2"/>
  <c r="AB40" i="2"/>
  <c r="AA43" i="2"/>
  <c r="V24" i="10" s="1"/>
  <c r="V17" i="10" s="1"/>
  <c r="V20" i="10" s="1"/>
  <c r="X18" i="10"/>
  <c r="Y18" i="4"/>
  <c r="X19" i="10"/>
  <c r="Y6" i="4"/>
  <c r="AA28" i="2"/>
  <c r="AA30" i="2" s="1"/>
  <c r="V23" i="10" s="1"/>
  <c r="V25" i="10" l="1"/>
  <c r="V27" i="10" s="1"/>
  <c r="V31" i="10" s="1"/>
  <c r="U32" i="10"/>
  <c r="X13" i="10"/>
  <c r="X14" i="10"/>
  <c r="AC41" i="2"/>
  <c r="AC38" i="2"/>
  <c r="AC40" i="2"/>
  <c r="AC39" i="2"/>
  <c r="AC42" i="2"/>
  <c r="AC36" i="2"/>
  <c r="AC26" i="2"/>
  <c r="AB43" i="2"/>
  <c r="W24" i="10" s="1"/>
  <c r="W17" i="10" s="1"/>
  <c r="W20" i="10" s="1"/>
  <c r="AC25" i="2"/>
  <c r="AC24" i="2"/>
  <c r="AC27" i="2"/>
  <c r="AB28" i="2"/>
  <c r="AB30" i="2" s="1"/>
  <c r="W23" i="10" s="1"/>
  <c r="W25" i="10" l="1"/>
  <c r="W27" i="10" s="1"/>
  <c r="W31" i="10" s="1"/>
  <c r="V32" i="10"/>
  <c r="AC28" i="2"/>
  <c r="AC30" i="2" s="1"/>
  <c r="X23" i="10" s="1"/>
  <c r="AC43" i="2"/>
  <c r="X24" i="10" s="1"/>
  <c r="X17" i="10" s="1"/>
  <c r="X20" i="10" s="1"/>
  <c r="W32" i="10" l="1"/>
  <c r="X25" i="10"/>
  <c r="X27" i="10" s="1"/>
  <c r="X31" i="10" s="1"/>
  <c r="X32" i="10" l="1"/>
  <c r="F33" i="1" s="1"/>
</calcChain>
</file>

<file path=xl/sharedStrings.xml><?xml version="1.0" encoding="utf-8"?>
<sst xmlns="http://schemas.openxmlformats.org/spreadsheetml/2006/main" count="168" uniqueCount="148">
  <si>
    <r>
      <t>WATER FOR PEOPLE - WORLD WATER CORPS</t>
    </r>
    <r>
      <rPr>
        <vertAlign val="superscript"/>
        <sz val="12"/>
        <color rgb="FF4A3C31"/>
        <rFont val="Arial"/>
        <family val="2"/>
      </rPr>
      <t>TM</t>
    </r>
  </si>
  <si>
    <t>Box 1: General Information</t>
  </si>
  <si>
    <t xml:space="preserve">   </t>
  </si>
  <si>
    <t>Current year:</t>
  </si>
  <si>
    <t>Inflation rate:</t>
  </si>
  <si>
    <t>Box 2: General Information, Community and System</t>
  </si>
  <si>
    <t>Box 5: Information on System Investment Costs</t>
  </si>
  <si>
    <t>Country:</t>
  </si>
  <si>
    <t>Year of initial construction:</t>
  </si>
  <si>
    <t>Province:</t>
  </si>
  <si>
    <t>Major components</t>
  </si>
  <si>
    <t>Cost</t>
  </si>
  <si>
    <t>Year of initial or most recent construction</t>
  </si>
  <si>
    <t>District/Municipality:</t>
  </si>
  <si>
    <t>Pump house</t>
  </si>
  <si>
    <t>Sector-Community:</t>
  </si>
  <si>
    <t>Generator (Diesel Engines)</t>
  </si>
  <si>
    <t>Households in the community:</t>
  </si>
  <si>
    <t>Pumps</t>
  </si>
  <si>
    <t>`</t>
  </si>
  <si>
    <t>Households connected to the system:</t>
  </si>
  <si>
    <t>Pipelines</t>
  </si>
  <si>
    <t>Tanks</t>
  </si>
  <si>
    <t>Water draw off points</t>
  </si>
  <si>
    <t>Type of system:</t>
  </si>
  <si>
    <t>Responsible party from AO&amp;M:</t>
  </si>
  <si>
    <t>Fixed Tariff</t>
  </si>
  <si>
    <t>Flow rate (liters per second):</t>
  </si>
  <si>
    <t>Minor Components</t>
  </si>
  <si>
    <t>Price per m3</t>
  </si>
  <si>
    <t>Liters required daily per capita:</t>
  </si>
  <si>
    <t>Meters (10)</t>
  </si>
  <si>
    <t>Other</t>
  </si>
  <si>
    <t>Total population of the community:</t>
  </si>
  <si>
    <t>Valves (10)</t>
  </si>
  <si>
    <t>Population served:</t>
  </si>
  <si>
    <t>Tap (10)</t>
  </si>
  <si>
    <t>New members allowed</t>
  </si>
  <si>
    <t xml:space="preserve">Total Costs - Initial Capital </t>
  </si>
  <si>
    <t>Lifetime of system design</t>
  </si>
  <si>
    <t>Box 6: Information on Community Contributions</t>
  </si>
  <si>
    <t>Average monthly household income</t>
  </si>
  <si>
    <t>Expected contribution for major replacements:</t>
  </si>
  <si>
    <t xml:space="preserve">Type of tariff system </t>
  </si>
  <si>
    <t>Expected contribution for minor replacements:</t>
  </si>
  <si>
    <t xml:space="preserve">If fixed tariff, what is the monthly tariff? </t>
  </si>
  <si>
    <t>If price per m3, what is the price per m3?</t>
  </si>
  <si>
    <t>If price per m3, what is the average monthly consumption?</t>
  </si>
  <si>
    <t>Box 7: Analysis of Point of Equilibrium</t>
  </si>
  <si>
    <t>If other, what is the average monthly tariff paid?</t>
  </si>
  <si>
    <t>Year in which balance should be reached</t>
  </si>
  <si>
    <t>Percentage of members in compliance with tariff payment</t>
  </si>
  <si>
    <t>Make adjustments for inflation</t>
  </si>
  <si>
    <t xml:space="preserve">Income from fees from the previous year </t>
  </si>
  <si>
    <t>Income from emergency quotas from the previous year</t>
  </si>
  <si>
    <t>Legend</t>
  </si>
  <si>
    <t>Bank balance</t>
  </si>
  <si>
    <t>Interest rate from bank savings account</t>
  </si>
  <si>
    <t>Fill Out</t>
  </si>
  <si>
    <t>Other savings (petty cash</t>
  </si>
  <si>
    <t xml:space="preserve"> Data Entry</t>
  </si>
  <si>
    <t>Amount of current loans</t>
  </si>
  <si>
    <t>Interest rate charged by committee if loans are given out (annual)</t>
  </si>
  <si>
    <t xml:space="preserve">Reference values from technical documents </t>
  </si>
  <si>
    <t xml:space="preserve">Contribution per family for future replacements (value in country currency) </t>
  </si>
  <si>
    <t>Diesel (5 l/hr)</t>
  </si>
  <si>
    <t>Do Not Fill Out</t>
  </si>
  <si>
    <t>Scheme Manager</t>
  </si>
  <si>
    <t>This cell is a formula</t>
  </si>
  <si>
    <t>Plumber</t>
  </si>
  <si>
    <t>Pump Operators (1)</t>
  </si>
  <si>
    <t>3 Tap attendants @ 100,000</t>
  </si>
  <si>
    <t>mwUws  (150,000 per year)</t>
  </si>
  <si>
    <t>Office,Stationery and rent</t>
  </si>
  <si>
    <t>Pump House and Pipelines</t>
  </si>
  <si>
    <t>Pumps and Generators</t>
  </si>
  <si>
    <t>Tank and Draw off points</t>
  </si>
  <si>
    <t xml:space="preserve">AtWhatCost - Cost Details </t>
  </si>
  <si>
    <t>Year of Initial System Contruction:</t>
  </si>
  <si>
    <t>Current Year:</t>
  </si>
  <si>
    <t>Table 2.1: Minor Operation and Maintenance Costs</t>
  </si>
  <si>
    <t>Operation costs</t>
  </si>
  <si>
    <t xml:space="preserve">Sub-Total operation costs </t>
  </si>
  <si>
    <t>Cost of maintenance and minor replacements</t>
  </si>
  <si>
    <t>Year of Investment</t>
  </si>
  <si>
    <t>Cost of CAPYS</t>
  </si>
  <si>
    <t>Time of Replacement</t>
  </si>
  <si>
    <t>Sub-Total maintenance and minor replacements</t>
  </si>
  <si>
    <t>Total Costs of Operation and Minor Maintenance</t>
  </si>
  <si>
    <t>Table 2.2: Cost of major replacements</t>
  </si>
  <si>
    <t>Año</t>
  </si>
  <si>
    <t>Capital Maintenance Cost (CapManEx)</t>
  </si>
  <si>
    <t>Lifetime</t>
  </si>
  <si>
    <t>Principle Assets</t>
  </si>
  <si>
    <t>Total costs of major replacements</t>
  </si>
  <si>
    <t>Table 3.1: Increase in Coverage</t>
  </si>
  <si>
    <t>Year</t>
  </si>
  <si>
    <t>Total Population</t>
  </si>
  <si>
    <t>Population Served:</t>
  </si>
  <si>
    <t>Households Connected</t>
  </si>
  <si>
    <t>Coverage</t>
  </si>
  <si>
    <t>Liters required daily for whole system</t>
  </si>
  <si>
    <t>Source Production</t>
  </si>
  <si>
    <t>Table 3.2: Income and Expenditures</t>
  </si>
  <si>
    <t>Income sources</t>
  </si>
  <si>
    <t>Tariffs</t>
  </si>
  <si>
    <t>New Connections</t>
  </si>
  <si>
    <t>Fees</t>
  </si>
  <si>
    <t>Emergency Funds</t>
  </si>
  <si>
    <t>Contribution from users for replacement</t>
  </si>
  <si>
    <t>Bank Balance Interest</t>
  </si>
  <si>
    <t>Interest on loans from members</t>
  </si>
  <si>
    <t>Total Annual Income</t>
  </si>
  <si>
    <t>Costs of maintenance and minor operations</t>
  </si>
  <si>
    <t>Replacement costs</t>
  </si>
  <si>
    <t>Total Annual Costs</t>
  </si>
  <si>
    <t>Annual Balance</t>
  </si>
  <si>
    <t>Table 3.3: Projected Cash Flow</t>
  </si>
  <si>
    <t>Balance</t>
  </si>
  <si>
    <t>Amount in Account</t>
  </si>
  <si>
    <t>AtWhatCost - Gráficos</t>
  </si>
  <si>
    <t>Tabla 3.1: Proposed Flat Fee/Base Fee Rate Structure</t>
  </si>
  <si>
    <t>Rate Increases</t>
  </si>
  <si>
    <t>1.  Annual Increases</t>
  </si>
  <si>
    <t>2.  Biannual Increases</t>
  </si>
  <si>
    <t>2.  Three Year Increases</t>
  </si>
  <si>
    <t>2.  Five Year Increases</t>
  </si>
  <si>
    <t>Rate Requirement per HH - Annual</t>
  </si>
  <si>
    <t>Rate Requirement per HH - Monthly</t>
  </si>
  <si>
    <t>HH Income</t>
  </si>
  <si>
    <t>Rate Requirement - % of HH Income</t>
  </si>
  <si>
    <t>Table 3.1: Proposed Metered Rate Structure</t>
  </si>
  <si>
    <t>Base Fee</t>
  </si>
  <si>
    <t>Tier 1</t>
  </si>
  <si>
    <t>Tier 2</t>
  </si>
  <si>
    <t>Tier 3</t>
  </si>
  <si>
    <t>Reference Data: System Lifetime</t>
  </si>
  <si>
    <t>Years</t>
  </si>
  <si>
    <t>Source: Technical regulations and design parameters for water systems</t>
  </si>
  <si>
    <t>Reference Data: Deflator of GDP and Market Exchange Rate</t>
  </si>
  <si>
    <t>Multiplier*</t>
  </si>
  <si>
    <t>Market Exchange Rate</t>
  </si>
  <si>
    <t>*Calculated by GDP deflation index (annual %)</t>
  </si>
  <si>
    <t>Source: http://databank.worldbank.org/data/home.aspx</t>
  </si>
  <si>
    <t>People per household (district average according to -  CIS DATA 2013</t>
  </si>
  <si>
    <t>Population growth rate according to - Water Supply Design Manual, 2013, p. 15-5</t>
  </si>
  <si>
    <r>
      <t>Water For People - World Water Corps</t>
    </r>
    <r>
      <rPr>
        <b/>
        <vertAlign val="superscript"/>
        <sz val="14"/>
        <color theme="7"/>
        <rFont val="Arial"/>
        <family val="2"/>
      </rPr>
      <t>TM</t>
    </r>
  </si>
  <si>
    <t>If information is not available, leave cells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</si>
</sst>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4" formatCode="_(&quot;$&quot;* #,##0.00_);_(&quot;$&quot;* \(#,##0.00\);_(&quot;$&quot;* &quot;-&quot;??_);_(@_)"/>
    <numFmt numFmtId="43" formatCode="_(* #,##0.00_);_(* \(#,##0.00\);_(* &quot;-&quot;??_);_(@_)"/>
    <numFmt numFmtId="164" formatCode="_-* #,##0.00_-;\-* #,##0.00_-;_-* &quot;-&quot;??_-;_-@_-"/>
    <numFmt numFmtId="165" formatCode="&quot;$b&quot;\ #,##0_);\(&quot;$b&quot;\ #,##0\)"/>
    <numFmt numFmtId="166" formatCode="_(&quot;$b&quot;\ * #,##0_);_(&quot;$b&quot;\ * \(#,##0\);_(&quot;$b&quot;\ * &quot;-&quot;_);_(@_)"/>
    <numFmt numFmtId="167" formatCode="_(* #,##0_);_(* \(#,##0\);_(* &quot;-&quot;??_);_(@_)"/>
    <numFmt numFmtId="168" formatCode="_(&quot;$&quot;* #,##0_);_(&quot;$&quot;* \(#,##0\);_(&quot;$&quot;* &quot;-&quot;??_);_(@_)"/>
    <numFmt numFmtId="169" formatCode="0.0%"/>
    <numFmt numFmtId="170" formatCode="0_);\(0\)"/>
    <numFmt numFmtId="171" formatCode="_(* #,##0.0_);_(* \(#,##0.0\);_(* &quot;-&quot;_);_(@_)"/>
    <numFmt numFmtId="172" formatCode="&quot;$b&quot;\ #,##0"/>
    <numFmt numFmtId="173" formatCode="[$RWF]\ #,##0.00"/>
    <numFmt numFmtId="174" formatCode="[$UGX]\ #,##0_);\([$UGX]\ #,##0\)"/>
    <numFmt numFmtId="175" formatCode="[$UGX]\ #,##0.00"/>
    <numFmt numFmtId="176" formatCode="[$UGX]\ #,##0"/>
  </numFmts>
  <fonts count="25" x14ac:knownFonts="1">
    <font>
      <sz val="11"/>
      <color theme="1"/>
      <name val="Arial"/>
      <family val="2"/>
      <scheme val="minor"/>
    </font>
    <font>
      <sz val="11"/>
      <color theme="1"/>
      <name val="Arial"/>
      <family val="2"/>
      <scheme val="minor"/>
    </font>
    <font>
      <sz val="10"/>
      <name val="Arial"/>
      <family val="2"/>
    </font>
    <font>
      <sz val="10"/>
      <name val="Arial"/>
      <family val="2"/>
    </font>
    <font>
      <sz val="11"/>
      <color rgb="FF4A3C31"/>
      <name val="Arial"/>
      <family val="2"/>
    </font>
    <font>
      <b/>
      <sz val="11"/>
      <color rgb="FF4A3C31"/>
      <name val="Arial"/>
      <family val="2"/>
    </font>
    <font>
      <b/>
      <sz val="11"/>
      <color theme="0"/>
      <name val="Arial"/>
      <family val="2"/>
    </font>
    <font>
      <sz val="11"/>
      <name val="Arial"/>
      <family val="2"/>
    </font>
    <font>
      <sz val="11"/>
      <color theme="1"/>
      <name val="Arial"/>
      <family val="2"/>
    </font>
    <font>
      <sz val="11"/>
      <color theme="0"/>
      <name val="Arial"/>
      <family val="2"/>
    </font>
    <font>
      <sz val="11"/>
      <color indexed="8"/>
      <name val="Arial"/>
      <family val="2"/>
      <scheme val="minor"/>
    </font>
    <font>
      <sz val="12"/>
      <color rgb="FF4A3C31"/>
      <name val="Arial"/>
      <family val="2"/>
    </font>
    <font>
      <vertAlign val="superscript"/>
      <sz val="12"/>
      <color rgb="FF4A3C31"/>
      <name val="Arial"/>
      <family val="2"/>
    </font>
    <font>
      <sz val="12"/>
      <color theme="1"/>
      <name val="Arial"/>
      <family val="2"/>
      <scheme val="minor"/>
    </font>
    <font>
      <b/>
      <sz val="12"/>
      <color rgb="FF4A3C31"/>
      <name val="Arial"/>
      <family val="2"/>
    </font>
    <font>
      <u/>
      <sz val="11"/>
      <color theme="10"/>
      <name val="Arial"/>
      <family val="2"/>
      <scheme val="minor"/>
    </font>
    <font>
      <u/>
      <sz val="11"/>
      <color theme="11"/>
      <name val="Arial"/>
      <family val="2"/>
      <scheme val="minor"/>
    </font>
    <font>
      <b/>
      <sz val="11"/>
      <color theme="3"/>
      <name val="Arial"/>
      <family val="2"/>
      <scheme val="minor"/>
    </font>
    <font>
      <sz val="11"/>
      <color theme="3"/>
      <name val="Arial"/>
      <family val="2"/>
    </font>
    <font>
      <sz val="11"/>
      <color theme="3"/>
      <name val="Arial"/>
      <family val="2"/>
      <scheme val="minor"/>
    </font>
    <font>
      <b/>
      <sz val="11"/>
      <color theme="3"/>
      <name val="Arial"/>
      <family val="2"/>
    </font>
    <font>
      <b/>
      <sz val="14"/>
      <color theme="7"/>
      <name val="Arial"/>
      <family val="2"/>
    </font>
    <font>
      <b/>
      <vertAlign val="superscript"/>
      <sz val="14"/>
      <color theme="7"/>
      <name val="Arial"/>
      <family val="2"/>
    </font>
    <font>
      <i/>
      <sz val="11"/>
      <color rgb="FF4A3C31"/>
      <name val="Arial"/>
      <family val="2"/>
    </font>
    <font>
      <b/>
      <sz val="12"/>
      <color theme="3"/>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2B5CC"/>
        <bgColor indexed="64"/>
      </patternFill>
    </fill>
    <fill>
      <patternFill patternType="solid">
        <fgColor rgb="FFE0DED8"/>
        <bgColor indexed="64"/>
      </patternFill>
    </fill>
    <fill>
      <patternFill patternType="solid">
        <fgColor rgb="FFFFC000"/>
        <bgColor indexed="64"/>
      </patternFill>
    </fill>
    <fill>
      <patternFill patternType="solid">
        <fgColor rgb="FF3095B4"/>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bgColor indexed="64"/>
      </patternFill>
    </fill>
  </fills>
  <borders count="30">
    <border>
      <left/>
      <right/>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top/>
      <bottom style="double">
        <color auto="1"/>
      </bottom>
      <diagonal/>
    </border>
    <border>
      <left/>
      <right/>
      <top style="thin">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0" fillId="0" borderId="0"/>
    <xf numFmtId="0" fontId="15" fillId="0" borderId="0" applyNumberFormat="0" applyFill="0" applyBorder="0" applyAlignment="0" applyProtection="0"/>
    <xf numFmtId="0" fontId="16" fillId="0" borderId="0" applyNumberFormat="0" applyFill="0" applyBorder="0" applyAlignment="0" applyProtection="0"/>
  </cellStyleXfs>
  <cellXfs count="317">
    <xf numFmtId="0" fontId="0" fillId="0" borderId="0" xfId="0"/>
    <xf numFmtId="0" fontId="4" fillId="0" borderId="0" xfId="0" applyFont="1"/>
    <xf numFmtId="0" fontId="4" fillId="0" borderId="0" xfId="0" applyFont="1" applyAlignment="1">
      <alignment horizontal="center"/>
    </xf>
    <xf numFmtId="167" fontId="4" fillId="0" borderId="0" xfId="1" applyNumberFormat="1" applyFont="1" applyFill="1" applyBorder="1"/>
    <xf numFmtId="0" fontId="4" fillId="0" borderId="0" xfId="0" applyFont="1" applyFill="1" applyBorder="1"/>
    <xf numFmtId="0" fontId="4" fillId="0" borderId="0" xfId="0" applyFont="1" applyBorder="1"/>
    <xf numFmtId="0" fontId="4" fillId="0" borderId="0" xfId="4" applyFont="1"/>
    <xf numFmtId="0" fontId="0" fillId="0" borderId="0" xfId="0"/>
    <xf numFmtId="43" fontId="7" fillId="0" borderId="0" xfId="1" applyNumberFormat="1" applyFont="1" applyFill="1" applyBorder="1"/>
    <xf numFmtId="167" fontId="7" fillId="0" borderId="0" xfId="5" applyNumberFormat="1" applyFont="1" applyBorder="1"/>
    <xf numFmtId="0" fontId="7" fillId="0" borderId="0" xfId="4" applyFont="1" applyFill="1" applyBorder="1" applyAlignment="1">
      <alignment horizontal="center"/>
    </xf>
    <xf numFmtId="43" fontId="7" fillId="3" borderId="0" xfId="5" applyNumberFormat="1" applyFont="1" applyFill="1" applyBorder="1"/>
    <xf numFmtId="0" fontId="0" fillId="0" borderId="0" xfId="0" applyFont="1"/>
    <xf numFmtId="0" fontId="6" fillId="7" borderId="0" xfId="4" applyFont="1" applyFill="1" applyBorder="1" applyAlignment="1">
      <alignment horizontal="center"/>
    </xf>
    <xf numFmtId="43" fontId="4" fillId="0" borderId="0" xfId="4" applyNumberFormat="1" applyFont="1" applyBorder="1"/>
    <xf numFmtId="0" fontId="9" fillId="7" borderId="0" xfId="0" applyFont="1" applyFill="1" applyBorder="1"/>
    <xf numFmtId="0" fontId="9" fillId="0" borderId="0" xfId="0" applyFont="1" applyFill="1" applyBorder="1"/>
    <xf numFmtId="165" fontId="4" fillId="3" borderId="0" xfId="1" applyNumberFormat="1" applyFont="1" applyFill="1" applyBorder="1"/>
    <xf numFmtId="165" fontId="4" fillId="2" borderId="0" xfId="1" applyNumberFormat="1" applyFont="1" applyFill="1" applyBorder="1"/>
    <xf numFmtId="165" fontId="4" fillId="0" borderId="0" xfId="1" applyNumberFormat="1" applyFont="1" applyFill="1" applyBorder="1"/>
    <xf numFmtId="0" fontId="0" fillId="0" borderId="0" xfId="0" applyFont="1" applyAlignment="1">
      <alignment horizontal="right"/>
    </xf>
    <xf numFmtId="0" fontId="0" fillId="0" borderId="0" xfId="0" applyNumberFormat="1" applyFont="1" applyAlignment="1">
      <alignment horizontal="right"/>
    </xf>
    <xf numFmtId="10" fontId="0" fillId="0" borderId="0" xfId="3" applyNumberFormat="1" applyFont="1" applyAlignment="1">
      <alignment horizontal="right"/>
    </xf>
    <xf numFmtId="0" fontId="6" fillId="7" borderId="0" xfId="4" applyFont="1" applyFill="1" applyBorder="1" applyAlignment="1">
      <alignment horizontal="left" wrapText="1" shrinkToFit="1"/>
    </xf>
    <xf numFmtId="0" fontId="11" fillId="3" borderId="0" xfId="0" applyFont="1" applyFill="1" applyAlignment="1">
      <alignment horizontal="center"/>
    </xf>
    <xf numFmtId="0" fontId="11" fillId="3" borderId="0" xfId="0" applyFont="1" applyFill="1" applyAlignment="1">
      <alignment horizontal="left"/>
    </xf>
    <xf numFmtId="0" fontId="13" fillId="0" borderId="0" xfId="0" applyFont="1"/>
    <xf numFmtId="0" fontId="11" fillId="3" borderId="0" xfId="0" applyFont="1" applyFill="1"/>
    <xf numFmtId="0" fontId="14" fillId="0" borderId="0" xfId="0" applyFont="1"/>
    <xf numFmtId="0" fontId="11" fillId="4" borderId="10" xfId="0" applyFont="1" applyFill="1" applyBorder="1"/>
    <xf numFmtId="0" fontId="11" fillId="4" borderId="11" xfId="0" applyFont="1" applyFill="1" applyBorder="1"/>
    <xf numFmtId="0" fontId="14" fillId="4" borderId="11" xfId="0" applyFont="1" applyFill="1" applyBorder="1"/>
    <xf numFmtId="0" fontId="11" fillId="5" borderId="9" xfId="0" applyFont="1" applyFill="1" applyBorder="1"/>
    <xf numFmtId="0" fontId="11" fillId="5" borderId="1" xfId="0" applyFont="1" applyFill="1" applyBorder="1"/>
    <xf numFmtId="0" fontId="11" fillId="3" borderId="4" xfId="0" applyFont="1" applyFill="1" applyBorder="1"/>
    <xf numFmtId="0" fontId="11" fillId="3" borderId="0" xfId="0" applyFont="1" applyFill="1" applyBorder="1"/>
    <xf numFmtId="43" fontId="11" fillId="3" borderId="0" xfId="1" applyFont="1" applyFill="1" applyBorder="1"/>
    <xf numFmtId="0" fontId="11" fillId="3" borderId="6" xfId="0" applyFont="1" applyFill="1" applyBorder="1"/>
    <xf numFmtId="0" fontId="11" fillId="3" borderId="7" xfId="0" applyFont="1" applyFill="1" applyBorder="1"/>
    <xf numFmtId="10" fontId="11" fillId="3" borderId="7" xfId="3" applyNumberFormat="1" applyFont="1" applyFill="1" applyBorder="1"/>
    <xf numFmtId="10" fontId="11" fillId="3" borderId="0" xfId="3" applyNumberFormat="1" applyFont="1" applyFill="1" applyBorder="1"/>
    <xf numFmtId="9" fontId="11" fillId="5" borderId="1" xfId="3" applyFont="1" applyFill="1" applyBorder="1"/>
    <xf numFmtId="43" fontId="11" fillId="5" borderId="1" xfId="1" applyFont="1" applyFill="1" applyBorder="1"/>
    <xf numFmtId="9" fontId="11" fillId="3" borderId="0" xfId="3" applyFont="1" applyFill="1" applyBorder="1"/>
    <xf numFmtId="167" fontId="11" fillId="3" borderId="0" xfId="1" applyNumberFormat="1" applyFont="1" applyFill="1"/>
    <xf numFmtId="43" fontId="11" fillId="3" borderId="0" xfId="1" applyNumberFormat="1" applyFont="1" applyFill="1"/>
    <xf numFmtId="170" fontId="11" fillId="3" borderId="0" xfId="1" applyNumberFormat="1" applyFont="1" applyFill="1"/>
    <xf numFmtId="168" fontId="11" fillId="3" borderId="0" xfId="2" applyNumberFormat="1" applyFont="1" applyFill="1"/>
    <xf numFmtId="167" fontId="14" fillId="3" borderId="0" xfId="0" applyNumberFormat="1" applyFont="1" applyFill="1"/>
    <xf numFmtId="43" fontId="14" fillId="3" borderId="0" xfId="1" applyNumberFormat="1" applyFont="1" applyFill="1"/>
    <xf numFmtId="0" fontId="4" fillId="0" borderId="0" xfId="0" applyFont="1" applyAlignment="1">
      <alignment horizontal="left" wrapText="1"/>
    </xf>
    <xf numFmtId="0" fontId="8" fillId="0" borderId="0" xfId="0" applyFont="1" applyBorder="1" applyAlignment="1">
      <alignment horizontal="left" wrapText="1"/>
    </xf>
    <xf numFmtId="0" fontId="6" fillId="7" borderId="0" xfId="4" applyFont="1" applyFill="1" applyBorder="1" applyAlignment="1">
      <alignment horizontal="center" wrapText="1" shrinkToFit="1"/>
    </xf>
    <xf numFmtId="0" fontId="6" fillId="7" borderId="0" xfId="4" applyFont="1" applyFill="1" applyBorder="1" applyAlignment="1">
      <alignment horizontal="center" wrapText="1" shrinkToFit="1"/>
    </xf>
    <xf numFmtId="0" fontId="4" fillId="0" borderId="0" xfId="0" applyFont="1" applyAlignment="1">
      <alignment horizontal="right"/>
    </xf>
    <xf numFmtId="169" fontId="4" fillId="0" borderId="0" xfId="3" applyNumberFormat="1" applyFont="1" applyFill="1" applyBorder="1" applyAlignment="1">
      <alignment horizontal="right"/>
    </xf>
    <xf numFmtId="167" fontId="4" fillId="0" borderId="4" xfId="1" applyNumberFormat="1" applyFont="1" applyFill="1" applyBorder="1"/>
    <xf numFmtId="167" fontId="5" fillId="0" borderId="5" xfId="1" applyNumberFormat="1" applyFont="1" applyFill="1" applyBorder="1" applyAlignment="1">
      <alignment horizontal="right"/>
    </xf>
    <xf numFmtId="167" fontId="4" fillId="0" borderId="13" xfId="1" applyNumberFormat="1" applyFont="1" applyFill="1" applyBorder="1"/>
    <xf numFmtId="167" fontId="4" fillId="0" borderId="6" xfId="1" applyNumberFormat="1" applyFont="1" applyFill="1" applyBorder="1"/>
    <xf numFmtId="167" fontId="4" fillId="0" borderId="7" xfId="1" applyNumberFormat="1" applyFont="1" applyFill="1" applyBorder="1"/>
    <xf numFmtId="0" fontId="18" fillId="0" borderId="0" xfId="0" applyFont="1" applyAlignment="1">
      <alignment horizontal="center"/>
    </xf>
    <xf numFmtId="0" fontId="18" fillId="0" borderId="0" xfId="0" applyFont="1"/>
    <xf numFmtId="0" fontId="18" fillId="0" borderId="0" xfId="0" applyFont="1" applyFill="1"/>
    <xf numFmtId="0" fontId="18" fillId="0" borderId="0" xfId="0" applyFont="1" applyFill="1" applyBorder="1"/>
    <xf numFmtId="0" fontId="19" fillId="0" borderId="0" xfId="0" applyFont="1" applyFill="1"/>
    <xf numFmtId="0" fontId="19" fillId="3" borderId="0" xfId="0" applyFont="1" applyFill="1"/>
    <xf numFmtId="167" fontId="18" fillId="0" borderId="0" xfId="1" applyNumberFormat="1" applyFont="1" applyFill="1" applyBorder="1" applyAlignment="1">
      <alignment horizontal="center"/>
    </xf>
    <xf numFmtId="167" fontId="20" fillId="8" borderId="14" xfId="1" applyNumberFormat="1" applyFont="1" applyFill="1" applyBorder="1" applyAlignment="1">
      <alignment horizontal="center"/>
    </xf>
    <xf numFmtId="167" fontId="18" fillId="0" borderId="0" xfId="1" applyNumberFormat="1" applyFont="1" applyFill="1" applyBorder="1"/>
    <xf numFmtId="167" fontId="20" fillId="0" borderId="2" xfId="1" applyNumberFormat="1" applyFont="1" applyFill="1" applyBorder="1" applyAlignment="1">
      <alignment horizontal="right"/>
    </xf>
    <xf numFmtId="167" fontId="20" fillId="0" borderId="6" xfId="1" applyNumberFormat="1" applyFont="1" applyFill="1" applyBorder="1" applyAlignment="1">
      <alignment horizontal="right"/>
    </xf>
    <xf numFmtId="0" fontId="18" fillId="0" borderId="0" xfId="1" applyNumberFormat="1" applyFont="1" applyFill="1" applyBorder="1" applyAlignment="1">
      <alignment horizontal="right"/>
    </xf>
    <xf numFmtId="167" fontId="18" fillId="3" borderId="0" xfId="1" applyNumberFormat="1" applyFont="1" applyFill="1" applyBorder="1"/>
    <xf numFmtId="0" fontId="18" fillId="0" borderId="0" xfId="0" applyFont="1" applyFill="1" applyBorder="1" applyAlignment="1">
      <alignment horizontal="right"/>
    </xf>
    <xf numFmtId="167" fontId="20" fillId="8" borderId="15" xfId="1" applyNumberFormat="1" applyFont="1" applyFill="1" applyBorder="1" applyAlignment="1">
      <alignment horizontal="center"/>
    </xf>
    <xf numFmtId="167" fontId="20" fillId="0" borderId="0" xfId="1" applyNumberFormat="1" applyFont="1" applyFill="1" applyBorder="1" applyAlignment="1">
      <alignment horizontal="right"/>
    </xf>
    <xf numFmtId="39" fontId="18" fillId="0" borderId="0" xfId="1" applyNumberFormat="1" applyFont="1" applyFill="1" applyBorder="1" applyAlignment="1">
      <alignment horizontal="right"/>
    </xf>
    <xf numFmtId="167" fontId="18" fillId="0" borderId="0" xfId="1" applyNumberFormat="1" applyFont="1" applyFill="1" applyBorder="1" applyAlignment="1">
      <alignment horizontal="left"/>
    </xf>
    <xf numFmtId="167" fontId="20" fillId="0" borderId="22" xfId="1" applyNumberFormat="1" applyFont="1" applyFill="1" applyBorder="1" applyAlignment="1">
      <alignment horizontal="right"/>
    </xf>
    <xf numFmtId="167" fontId="18" fillId="3" borderId="0" xfId="1" applyNumberFormat="1" applyFont="1" applyFill="1" applyBorder="1" applyAlignment="1"/>
    <xf numFmtId="0" fontId="20" fillId="0" borderId="0" xfId="1" applyNumberFormat="1" applyFont="1" applyFill="1" applyBorder="1" applyAlignment="1">
      <alignment horizontal="right"/>
    </xf>
    <xf numFmtId="167" fontId="18" fillId="0" borderId="22" xfId="1" applyNumberFormat="1" applyFont="1" applyFill="1" applyBorder="1" applyAlignment="1">
      <alignment horizontal="right"/>
    </xf>
    <xf numFmtId="176" fontId="18" fillId="6" borderId="13" xfId="1" applyNumberFormat="1" applyFont="1" applyFill="1" applyBorder="1" applyAlignment="1" applyProtection="1">
      <alignment horizontal="right"/>
      <protection locked="0"/>
    </xf>
    <xf numFmtId="1" fontId="18" fillId="6" borderId="23" xfId="1" applyNumberFormat="1" applyFont="1" applyFill="1" applyBorder="1" applyAlignment="1" applyProtection="1">
      <alignment horizontal="right"/>
      <protection locked="0"/>
    </xf>
    <xf numFmtId="41" fontId="20" fillId="0" borderId="0" xfId="3" applyNumberFormat="1" applyFont="1" applyFill="1" applyBorder="1" applyAlignment="1">
      <alignment horizontal="right"/>
    </xf>
    <xf numFmtId="169" fontId="20" fillId="0" borderId="0" xfId="3" applyNumberFormat="1" applyFont="1" applyFill="1" applyBorder="1" applyAlignment="1">
      <alignment horizontal="right"/>
    </xf>
    <xf numFmtId="3" fontId="18" fillId="0" borderId="0" xfId="0" applyNumberFormat="1" applyFont="1" applyFill="1" applyBorder="1" applyAlignment="1">
      <alignment horizontal="right"/>
    </xf>
    <xf numFmtId="0" fontId="18" fillId="3" borderId="0" xfId="0" applyFont="1" applyFill="1"/>
    <xf numFmtId="41" fontId="18" fillId="0" borderId="0" xfId="0" applyNumberFormat="1" applyFont="1" applyFill="1" applyBorder="1" applyAlignment="1">
      <alignment horizontal="right"/>
    </xf>
    <xf numFmtId="167" fontId="18" fillId="3" borderId="0" xfId="1" applyNumberFormat="1" applyFont="1" applyFill="1" applyBorder="1" applyAlignment="1">
      <alignment horizontal="left"/>
    </xf>
    <xf numFmtId="0" fontId="20" fillId="0" borderId="0" xfId="0" applyFont="1" applyFill="1" applyBorder="1" applyAlignment="1">
      <alignment horizontal="right"/>
    </xf>
    <xf numFmtId="166" fontId="20" fillId="3" borderId="0" xfId="2" applyNumberFormat="1" applyFont="1" applyFill="1" applyBorder="1" applyAlignment="1">
      <alignment horizontal="right"/>
    </xf>
    <xf numFmtId="167" fontId="18" fillId="0" borderId="0" xfId="1" applyNumberFormat="1" applyFont="1" applyFill="1" applyBorder="1" applyAlignment="1"/>
    <xf numFmtId="9" fontId="18" fillId="0" borderId="0" xfId="3" applyFont="1" applyFill="1" applyBorder="1"/>
    <xf numFmtId="167" fontId="20" fillId="3" borderId="0" xfId="1" applyNumberFormat="1" applyFont="1" applyFill="1" applyBorder="1" applyAlignment="1">
      <alignment horizontal="center"/>
    </xf>
    <xf numFmtId="9" fontId="20" fillId="3" borderId="0" xfId="3" applyFont="1" applyFill="1" applyBorder="1" applyAlignment="1">
      <alignment horizontal="right"/>
    </xf>
    <xf numFmtId="169" fontId="18" fillId="0" borderId="0" xfId="3" applyNumberFormat="1" applyFont="1" applyFill="1" applyBorder="1" applyAlignment="1">
      <alignment horizontal="right"/>
    </xf>
    <xf numFmtId="9" fontId="20" fillId="3" borderId="0" xfId="3" applyFont="1" applyFill="1" applyBorder="1"/>
    <xf numFmtId="166" fontId="20" fillId="0" borderId="0" xfId="2" applyNumberFormat="1" applyFont="1" applyFill="1" applyBorder="1"/>
    <xf numFmtId="167" fontId="20" fillId="0" borderId="0" xfId="1" applyNumberFormat="1" applyFont="1" applyFill="1" applyBorder="1" applyAlignment="1">
      <alignment horizontal="center"/>
    </xf>
    <xf numFmtId="0" fontId="18" fillId="0" borderId="0" xfId="0" applyNumberFormat="1" applyFont="1" applyFill="1" applyAlignment="1">
      <alignment horizontal="center" vertical="center"/>
    </xf>
    <xf numFmtId="0" fontId="18" fillId="0" borderId="0" xfId="0" applyNumberFormat="1" applyFont="1" applyAlignment="1">
      <alignment horizontal="center" vertical="center"/>
    </xf>
    <xf numFmtId="41" fontId="18" fillId="3" borderId="0" xfId="4" applyNumberFormat="1" applyFont="1" applyFill="1" applyBorder="1" applyAlignment="1">
      <alignment horizontal="left"/>
    </xf>
    <xf numFmtId="165" fontId="18" fillId="3" borderId="0" xfId="2" applyNumberFormat="1" applyFont="1" applyFill="1" applyBorder="1"/>
    <xf numFmtId="0" fontId="18" fillId="2" borderId="0" xfId="0" applyFont="1" applyFill="1" applyBorder="1"/>
    <xf numFmtId="167" fontId="18" fillId="2" borderId="0" xfId="1" applyNumberFormat="1" applyFont="1" applyFill="1" applyBorder="1"/>
    <xf numFmtId="0" fontId="20" fillId="0" borderId="0" xfId="0" applyFont="1" applyAlignment="1">
      <alignment horizontal="center"/>
    </xf>
    <xf numFmtId="0" fontId="20" fillId="0" borderId="0" xfId="0" applyFont="1" applyFill="1" applyAlignment="1">
      <alignment horizontal="center"/>
    </xf>
    <xf numFmtId="0" fontId="21" fillId="0" borderId="0" xfId="0" applyFont="1" applyAlignment="1">
      <alignment horizontal="left" vertical="center"/>
    </xf>
    <xf numFmtId="41" fontId="20" fillId="3" borderId="27" xfId="4" applyNumberFormat="1" applyFont="1" applyFill="1" applyBorder="1" applyAlignment="1">
      <alignment horizontal="right"/>
    </xf>
    <xf numFmtId="174" fontId="18" fillId="6" borderId="28" xfId="2" applyNumberFormat="1" applyFont="1" applyFill="1" applyBorder="1" applyProtection="1">
      <protection locked="0"/>
    </xf>
    <xf numFmtId="41" fontId="20" fillId="3" borderId="22" xfId="4" applyNumberFormat="1" applyFont="1" applyFill="1" applyBorder="1" applyAlignment="1">
      <alignment horizontal="right"/>
    </xf>
    <xf numFmtId="174" fontId="18" fillId="6" borderId="23" xfId="2" applyNumberFormat="1" applyFont="1" applyFill="1" applyBorder="1" applyProtection="1">
      <protection locked="0"/>
    </xf>
    <xf numFmtId="41" fontId="20" fillId="3" borderId="24" xfId="4" applyNumberFormat="1" applyFont="1" applyFill="1" applyBorder="1" applyAlignment="1">
      <alignment horizontal="right"/>
    </xf>
    <xf numFmtId="174" fontId="18" fillId="6" borderId="26" xfId="2" applyNumberFormat="1" applyFont="1" applyFill="1" applyBorder="1" applyProtection="1">
      <protection locked="0"/>
    </xf>
    <xf numFmtId="174" fontId="18" fillId="3" borderId="13" xfId="2" applyNumberFormat="1" applyFont="1" applyFill="1" applyBorder="1"/>
    <xf numFmtId="0" fontId="20" fillId="0" borderId="27" xfId="0" applyFont="1" applyFill="1" applyBorder="1" applyAlignment="1">
      <alignment horizontal="right"/>
    </xf>
    <xf numFmtId="0" fontId="20" fillId="0" borderId="22" xfId="0" applyFont="1" applyFill="1" applyBorder="1" applyAlignment="1">
      <alignment horizontal="right"/>
    </xf>
    <xf numFmtId="166" fontId="18" fillId="6" borderId="23" xfId="2" applyNumberFormat="1" applyFont="1" applyFill="1" applyBorder="1" applyAlignment="1" applyProtection="1">
      <alignment horizontal="right"/>
      <protection locked="0"/>
    </xf>
    <xf numFmtId="0" fontId="18" fillId="6" borderId="23" xfId="2" applyNumberFormat="1" applyFont="1" applyFill="1" applyBorder="1" applyProtection="1">
      <protection locked="0"/>
    </xf>
    <xf numFmtId="174" fontId="18" fillId="3" borderId="23" xfId="2" applyNumberFormat="1" applyFont="1" applyFill="1" applyBorder="1"/>
    <xf numFmtId="9" fontId="18" fillId="6" borderId="23" xfId="3" applyFont="1" applyFill="1" applyBorder="1" applyProtection="1">
      <protection locked="0"/>
    </xf>
    <xf numFmtId="175" fontId="18" fillId="6" borderId="23" xfId="2" applyNumberFormat="1" applyFont="1" applyFill="1" applyBorder="1" applyProtection="1">
      <protection locked="0"/>
    </xf>
    <xf numFmtId="167" fontId="20" fillId="0" borderId="24" xfId="1" applyNumberFormat="1" applyFont="1" applyFill="1" applyBorder="1" applyAlignment="1">
      <alignment horizontal="right" wrapText="1"/>
    </xf>
    <xf numFmtId="175" fontId="18" fillId="6" borderId="26" xfId="2" applyNumberFormat="1" applyFont="1" applyFill="1" applyBorder="1" applyProtection="1">
      <protection locked="0"/>
    </xf>
    <xf numFmtId="167" fontId="20" fillId="8" borderId="2" xfId="1" applyNumberFormat="1" applyFont="1" applyFill="1" applyBorder="1" applyAlignment="1">
      <alignment horizontal="center"/>
    </xf>
    <xf numFmtId="0" fontId="17" fillId="8" borderId="17" xfId="0" applyFont="1" applyFill="1" applyBorder="1" applyAlignment="1">
      <alignment horizontal="center"/>
    </xf>
    <xf numFmtId="0" fontId="20" fillId="0" borderId="27" xfId="0" applyFont="1" applyBorder="1" applyAlignment="1">
      <alignment horizontal="right"/>
    </xf>
    <xf numFmtId="0" fontId="18" fillId="6" borderId="28" xfId="0" applyFont="1" applyFill="1" applyBorder="1" applyAlignment="1" applyProtection="1">
      <alignment horizontal="right"/>
      <protection locked="0"/>
    </xf>
    <xf numFmtId="0" fontId="20" fillId="0" borderId="22" xfId="0" applyFont="1" applyBorder="1" applyAlignment="1">
      <alignment horizontal="right"/>
    </xf>
    <xf numFmtId="0" fontId="18" fillId="6" borderId="23" xfId="0" applyFont="1" applyFill="1" applyBorder="1" applyAlignment="1" applyProtection="1">
      <alignment horizontal="right"/>
      <protection locked="0"/>
    </xf>
    <xf numFmtId="167" fontId="18" fillId="6" borderId="23" xfId="1" applyNumberFormat="1" applyFont="1" applyFill="1" applyBorder="1" applyAlignment="1" applyProtection="1">
      <alignment horizontal="right"/>
      <protection locked="0"/>
    </xf>
    <xf numFmtId="167" fontId="20" fillId="0" borderId="22" xfId="0" applyNumberFormat="1" applyFont="1" applyFill="1" applyBorder="1" applyAlignment="1">
      <alignment horizontal="right"/>
    </xf>
    <xf numFmtId="171" fontId="18" fillId="6" borderId="23" xfId="3" applyNumberFormat="1" applyFont="1" applyFill="1" applyBorder="1" applyAlignment="1" applyProtection="1">
      <alignment horizontal="right"/>
      <protection locked="0"/>
    </xf>
    <xf numFmtId="10" fontId="18" fillId="6" borderId="23" xfId="3" applyNumberFormat="1" applyFont="1" applyFill="1" applyBorder="1" applyAlignment="1" applyProtection="1">
      <alignment horizontal="right"/>
      <protection locked="0"/>
    </xf>
    <xf numFmtId="3" fontId="18" fillId="6" borderId="23" xfId="0" applyNumberFormat="1" applyFont="1" applyFill="1" applyBorder="1" applyAlignment="1" applyProtection="1">
      <alignment horizontal="right"/>
      <protection locked="0"/>
    </xf>
    <xf numFmtId="39" fontId="18" fillId="6" borderId="23" xfId="1" applyNumberFormat="1" applyFont="1" applyFill="1" applyBorder="1" applyAlignment="1" applyProtection="1">
      <alignment horizontal="right"/>
      <protection locked="0"/>
    </xf>
    <xf numFmtId="167" fontId="18" fillId="3" borderId="23" xfId="1" applyNumberFormat="1" applyFont="1" applyFill="1" applyBorder="1"/>
    <xf numFmtId="41" fontId="18" fillId="6" borderId="23" xfId="0" applyNumberFormat="1" applyFont="1" applyFill="1" applyBorder="1" applyAlignment="1" applyProtection="1">
      <alignment horizontal="right"/>
      <protection locked="0"/>
    </xf>
    <xf numFmtId="167" fontId="20" fillId="0" borderId="24" xfId="1" applyNumberFormat="1" applyFont="1" applyFill="1" applyBorder="1" applyAlignment="1">
      <alignment horizontal="right"/>
    </xf>
    <xf numFmtId="167" fontId="18" fillId="6" borderId="26" xfId="1" applyNumberFormat="1" applyFont="1" applyFill="1" applyBorder="1" applyProtection="1">
      <protection locked="0"/>
    </xf>
    <xf numFmtId="0" fontId="18" fillId="3" borderId="13" xfId="1" applyNumberFormat="1" applyFont="1" applyFill="1" applyBorder="1" applyAlignment="1">
      <alignment horizontal="center"/>
    </xf>
    <xf numFmtId="0" fontId="18" fillId="3" borderId="23" xfId="1" applyNumberFormat="1" applyFont="1" applyFill="1" applyBorder="1" applyAlignment="1">
      <alignment horizontal="center"/>
    </xf>
    <xf numFmtId="167" fontId="6" fillId="11" borderId="14" xfId="1" applyNumberFormat="1" applyFont="1" applyFill="1" applyBorder="1" applyAlignment="1">
      <alignment horizontal="left"/>
    </xf>
    <xf numFmtId="167" fontId="6" fillId="11" borderId="15" xfId="1" applyNumberFormat="1" applyFont="1" applyFill="1" applyBorder="1" applyAlignment="1">
      <alignment horizontal="left"/>
    </xf>
    <xf numFmtId="167" fontId="6" fillId="11" borderId="16" xfId="1" applyNumberFormat="1" applyFont="1" applyFill="1" applyBorder="1" applyAlignment="1">
      <alignment horizontal="left"/>
    </xf>
    <xf numFmtId="167" fontId="5" fillId="0" borderId="2" xfId="1" applyNumberFormat="1" applyFont="1" applyFill="1" applyBorder="1"/>
    <xf numFmtId="169" fontId="4" fillId="0" borderId="3" xfId="3" applyNumberFormat="1" applyFont="1" applyFill="1" applyBorder="1" applyAlignment="1">
      <alignment horizontal="right"/>
    </xf>
    <xf numFmtId="167" fontId="4" fillId="0" borderId="3" xfId="1" applyNumberFormat="1" applyFont="1" applyFill="1" applyBorder="1"/>
    <xf numFmtId="167" fontId="5" fillId="0" borderId="17" xfId="1" applyNumberFormat="1" applyFont="1" applyFill="1" applyBorder="1" applyAlignment="1">
      <alignment horizontal="right"/>
    </xf>
    <xf numFmtId="9" fontId="4" fillId="6" borderId="13" xfId="3" applyFont="1" applyFill="1" applyBorder="1" applyAlignment="1" applyProtection="1">
      <alignment horizontal="right"/>
      <protection locked="0"/>
    </xf>
    <xf numFmtId="167" fontId="4" fillId="10" borderId="13" xfId="1" applyNumberFormat="1" applyFont="1" applyFill="1" applyBorder="1"/>
    <xf numFmtId="167" fontId="4" fillId="0" borderId="5" xfId="1" applyNumberFormat="1" applyFont="1" applyFill="1" applyBorder="1"/>
    <xf numFmtId="167" fontId="5" fillId="0" borderId="4" xfId="1" applyNumberFormat="1" applyFont="1" applyFill="1" applyBorder="1"/>
    <xf numFmtId="167" fontId="23" fillId="0" borderId="7" xfId="1" applyNumberFormat="1" applyFont="1" applyFill="1" applyBorder="1"/>
    <xf numFmtId="167" fontId="4" fillId="0" borderId="8" xfId="1" applyNumberFormat="1" applyFont="1" applyFill="1" applyBorder="1"/>
    <xf numFmtId="167" fontId="20" fillId="0" borderId="0" xfId="1" applyNumberFormat="1" applyFont="1" applyFill="1" applyBorder="1" applyAlignment="1">
      <alignment horizontal="center"/>
    </xf>
    <xf numFmtId="0" fontId="17" fillId="0" borderId="0" xfId="0" applyFont="1" applyFill="1" applyBorder="1" applyAlignment="1">
      <alignment horizontal="center"/>
    </xf>
    <xf numFmtId="0" fontId="19" fillId="0" borderId="0" xfId="0" applyFont="1" applyFill="1" applyBorder="1" applyAlignment="1"/>
    <xf numFmtId="172" fontId="18" fillId="3" borderId="13" xfId="1" applyNumberFormat="1" applyFont="1" applyFill="1" applyBorder="1" applyAlignment="1" applyProtection="1">
      <alignment horizontal="right"/>
    </xf>
    <xf numFmtId="167" fontId="20" fillId="0" borderId="27" xfId="1" applyNumberFormat="1" applyFont="1" applyFill="1" applyBorder="1" applyAlignment="1">
      <alignment horizontal="right"/>
    </xf>
    <xf numFmtId="0" fontId="18" fillId="6" borderId="29" xfId="1" applyNumberFormat="1" applyFont="1" applyFill="1" applyBorder="1" applyAlignment="1" applyProtection="1">
      <alignment horizontal="right"/>
      <protection locked="0"/>
    </xf>
    <xf numFmtId="0" fontId="18" fillId="6" borderId="28" xfId="1" applyNumberFormat="1" applyFont="1" applyFill="1" applyBorder="1" applyAlignment="1" applyProtection="1">
      <alignment horizontal="right"/>
      <protection locked="0"/>
    </xf>
    <xf numFmtId="1" fontId="18" fillId="3" borderId="23" xfId="1" applyNumberFormat="1" applyFont="1" applyFill="1" applyBorder="1" applyAlignment="1" applyProtection="1">
      <alignment horizontal="right"/>
    </xf>
    <xf numFmtId="176" fontId="18" fillId="0" borderId="25" xfId="2" applyNumberFormat="1" applyFont="1" applyFill="1" applyBorder="1" applyAlignment="1">
      <alignment horizontal="right"/>
    </xf>
    <xf numFmtId="0" fontId="18" fillId="0" borderId="26" xfId="2" applyNumberFormat="1" applyFont="1" applyFill="1" applyBorder="1" applyAlignment="1">
      <alignment horizontal="right"/>
    </xf>
    <xf numFmtId="9" fontId="18" fillId="6" borderId="28" xfId="3" applyFont="1" applyFill="1" applyBorder="1" applyAlignment="1" applyProtection="1">
      <alignment horizontal="right"/>
      <protection locked="0"/>
    </xf>
    <xf numFmtId="0" fontId="20" fillId="0" borderId="24" xfId="0" applyFont="1" applyFill="1" applyBorder="1" applyAlignment="1">
      <alignment horizontal="right"/>
    </xf>
    <xf numFmtId="9" fontId="18" fillId="6" borderId="26" xfId="3" applyFont="1" applyFill="1" applyBorder="1" applyAlignment="1" applyProtection="1">
      <alignment horizontal="right"/>
      <protection locked="0"/>
    </xf>
    <xf numFmtId="176" fontId="18" fillId="3" borderId="13" xfId="2" applyNumberFormat="1" applyFont="1" applyFill="1" applyBorder="1"/>
    <xf numFmtId="1" fontId="18" fillId="6" borderId="28" xfId="3" applyNumberFormat="1" applyFont="1" applyFill="1" applyBorder="1" applyAlignment="1" applyProtection="1">
      <alignment horizontal="right"/>
      <protection locked="0"/>
    </xf>
    <xf numFmtId="176" fontId="18" fillId="3" borderId="26" xfId="2" applyNumberFormat="1" applyFont="1" applyFill="1" applyBorder="1"/>
    <xf numFmtId="169" fontId="18" fillId="6" borderId="26" xfId="1" applyNumberFormat="1" applyFont="1" applyFill="1" applyBorder="1" applyAlignment="1" applyProtection="1">
      <alignment horizontal="right"/>
      <protection locked="0"/>
    </xf>
    <xf numFmtId="167" fontId="20" fillId="8" borderId="16" xfId="1" applyNumberFormat="1" applyFont="1" applyFill="1" applyBorder="1" applyAlignment="1">
      <alignment horizontal="center"/>
    </xf>
    <xf numFmtId="167" fontId="20" fillId="8" borderId="17" xfId="1" applyNumberFormat="1" applyFont="1" applyFill="1" applyBorder="1" applyAlignment="1">
      <alignment horizontal="center"/>
    </xf>
    <xf numFmtId="0" fontId="18" fillId="0" borderId="0" xfId="0" applyFont="1" applyAlignment="1">
      <alignment horizontal="left" wrapText="1"/>
    </xf>
    <xf numFmtId="0" fontId="18" fillId="0" borderId="21" xfId="1" applyNumberFormat="1" applyFont="1" applyFill="1" applyBorder="1" applyAlignment="1">
      <alignment horizontal="right"/>
    </xf>
    <xf numFmtId="0" fontId="18" fillId="0" borderId="20" xfId="1" applyNumberFormat="1" applyFont="1" applyFill="1" applyBorder="1" applyAlignment="1">
      <alignment horizontal="right"/>
    </xf>
    <xf numFmtId="0" fontId="20" fillId="0" borderId="0" xfId="0" applyFont="1" applyAlignment="1">
      <alignment horizontal="left" wrapText="1"/>
    </xf>
    <xf numFmtId="41" fontId="18" fillId="3" borderId="0" xfId="4" applyNumberFormat="1" applyFont="1" applyFill="1" applyBorder="1" applyAlignment="1">
      <alignment horizontal="left" wrapText="1"/>
    </xf>
    <xf numFmtId="174" fontId="18" fillId="3" borderId="0" xfId="2" applyNumberFormat="1" applyFont="1" applyFill="1" applyBorder="1"/>
    <xf numFmtId="174" fontId="18" fillId="0" borderId="0" xfId="2" applyNumberFormat="1" applyFont="1" applyFill="1" applyBorder="1"/>
    <xf numFmtId="0" fontId="18" fillId="0" borderId="12" xfId="0" applyFont="1" applyBorder="1"/>
    <xf numFmtId="168" fontId="20" fillId="0" borderId="0" xfId="2" applyNumberFormat="1" applyFont="1" applyBorder="1" applyAlignment="1">
      <alignment horizontal="left" wrapText="1"/>
    </xf>
    <xf numFmtId="168" fontId="20" fillId="0" borderId="0" xfId="2" applyNumberFormat="1" applyFont="1" applyBorder="1"/>
    <xf numFmtId="0" fontId="18" fillId="0" borderId="19" xfId="0" applyFont="1" applyBorder="1"/>
    <xf numFmtId="165" fontId="20" fillId="0" borderId="0" xfId="2" applyNumberFormat="1" applyFont="1" applyBorder="1"/>
    <xf numFmtId="0" fontId="18" fillId="0" borderId="0" xfId="0" applyFont="1" applyBorder="1"/>
    <xf numFmtId="0" fontId="20" fillId="0" borderId="0" xfId="4" applyFont="1" applyFill="1" applyBorder="1" applyAlignment="1">
      <alignment horizontal="left" wrapText="1"/>
    </xf>
    <xf numFmtId="41" fontId="18" fillId="0" borderId="0" xfId="4" applyNumberFormat="1" applyFont="1" applyFill="1" applyBorder="1"/>
    <xf numFmtId="0" fontId="18" fillId="3" borderId="0" xfId="0" applyFont="1" applyFill="1" applyBorder="1" applyAlignment="1">
      <alignment horizontal="left" wrapText="1"/>
    </xf>
    <xf numFmtId="1" fontId="18" fillId="3" borderId="0" xfId="4" applyNumberFormat="1" applyFont="1" applyFill="1" applyBorder="1" applyAlignment="1">
      <alignment horizontal="center"/>
    </xf>
    <xf numFmtId="0" fontId="18" fillId="3" borderId="0" xfId="4" applyFont="1" applyFill="1" applyBorder="1" applyAlignment="1">
      <alignment horizontal="center"/>
    </xf>
    <xf numFmtId="175" fontId="18" fillId="3" borderId="0" xfId="1" applyNumberFormat="1" applyFont="1" applyFill="1" applyBorder="1"/>
    <xf numFmtId="175" fontId="18" fillId="0" borderId="0" xfId="2" applyNumberFormat="1" applyFont="1" applyFill="1" applyBorder="1"/>
    <xf numFmtId="0" fontId="18" fillId="3" borderId="12" xfId="0" applyFont="1" applyFill="1" applyBorder="1" applyAlignment="1">
      <alignment horizontal="left" wrapText="1"/>
    </xf>
    <xf numFmtId="0" fontId="18" fillId="3" borderId="12" xfId="4" applyFont="1" applyFill="1" applyBorder="1" applyAlignment="1">
      <alignment horizontal="center"/>
    </xf>
    <xf numFmtId="168" fontId="20" fillId="0" borderId="0" xfId="2" applyNumberFormat="1" applyFont="1" applyFill="1" applyBorder="1"/>
    <xf numFmtId="0" fontId="18" fillId="0" borderId="18" xfId="0" applyFont="1" applyFill="1" applyBorder="1"/>
    <xf numFmtId="168" fontId="20" fillId="0" borderId="0" xfId="2" applyNumberFormat="1" applyFont="1" applyFill="1" applyBorder="1" applyAlignment="1">
      <alignment horizontal="center"/>
    </xf>
    <xf numFmtId="176" fontId="20" fillId="0" borderId="0" xfId="0" applyNumberFormat="1" applyFont="1" applyFill="1" applyBorder="1"/>
    <xf numFmtId="176" fontId="20" fillId="0" borderId="19" xfId="0" applyNumberFormat="1" applyFont="1" applyFill="1" applyBorder="1" applyAlignment="1">
      <alignment horizontal="left" wrapText="1"/>
    </xf>
    <xf numFmtId="176" fontId="20" fillId="0" borderId="19" xfId="4" applyNumberFormat="1" applyFont="1" applyFill="1" applyBorder="1"/>
    <xf numFmtId="176" fontId="20" fillId="0" borderId="19" xfId="2" applyNumberFormat="1" applyFont="1" applyFill="1" applyBorder="1"/>
    <xf numFmtId="0" fontId="20" fillId="0" borderId="0" xfId="0" applyFont="1" applyFill="1" applyBorder="1"/>
    <xf numFmtId="0" fontId="20" fillId="0" borderId="0" xfId="0" applyFont="1" applyBorder="1" applyAlignment="1">
      <alignment horizontal="left" wrapText="1"/>
    </xf>
    <xf numFmtId="41" fontId="20" fillId="0" borderId="0" xfId="4" applyNumberFormat="1" applyFont="1" applyFill="1" applyBorder="1"/>
    <xf numFmtId="173" fontId="20" fillId="0" borderId="0" xfId="2" applyNumberFormat="1" applyFont="1" applyBorder="1"/>
    <xf numFmtId="173" fontId="20" fillId="0" borderId="0" xfId="0" applyNumberFormat="1" applyFont="1" applyBorder="1"/>
    <xf numFmtId="0" fontId="20" fillId="0" borderId="0" xfId="0" applyFont="1" applyBorder="1"/>
    <xf numFmtId="0" fontId="18" fillId="0" borderId="0" xfId="0" applyFont="1" applyFill="1" applyBorder="1" applyAlignment="1"/>
    <xf numFmtId="0" fontId="20" fillId="0" borderId="0" xfId="0" applyFont="1" applyFill="1" applyAlignment="1">
      <alignment horizontal="left" wrapText="1"/>
    </xf>
    <xf numFmtId="0" fontId="18" fillId="0" borderId="0" xfId="0" applyFont="1" applyFill="1" applyAlignment="1"/>
    <xf numFmtId="0" fontId="20" fillId="0" borderId="0" xfId="4" applyFont="1" applyFill="1" applyBorder="1" applyAlignment="1">
      <alignment horizontal="center" wrapText="1" shrinkToFit="1"/>
    </xf>
    <xf numFmtId="0" fontId="18" fillId="0" borderId="0" xfId="4" applyFont="1" applyBorder="1" applyAlignment="1">
      <alignment horizontal="left" wrapText="1"/>
    </xf>
    <xf numFmtId="0" fontId="18" fillId="0" borderId="0" xfId="4" applyFont="1" applyFill="1" applyBorder="1"/>
    <xf numFmtId="0" fontId="18" fillId="0" borderId="0" xfId="4" applyFont="1" applyFill="1" applyBorder="1" applyAlignment="1">
      <alignment horizontal="center"/>
    </xf>
    <xf numFmtId="0" fontId="18" fillId="0" borderId="0" xfId="4" applyFont="1" applyBorder="1"/>
    <xf numFmtId="167" fontId="18" fillId="0" borderId="0" xfId="5" applyNumberFormat="1" applyFont="1" applyBorder="1"/>
    <xf numFmtId="0" fontId="20" fillId="0" borderId="0" xfId="4" applyFont="1" applyBorder="1" applyAlignment="1">
      <alignment horizontal="left" wrapText="1"/>
    </xf>
    <xf numFmtId="0" fontId="20" fillId="3" borderId="0" xfId="4" applyFont="1" applyFill="1" applyBorder="1" applyAlignment="1">
      <alignment horizontal="center" wrapText="1" shrinkToFit="1"/>
    </xf>
    <xf numFmtId="10" fontId="20" fillId="3" borderId="0" xfId="3" applyNumberFormat="1" applyFont="1" applyFill="1" applyBorder="1"/>
    <xf numFmtId="43" fontId="18" fillId="0" borderId="0" xfId="4" applyNumberFormat="1" applyFont="1"/>
    <xf numFmtId="0" fontId="18" fillId="3" borderId="0" xfId="4" applyFont="1" applyFill="1" applyBorder="1" applyAlignment="1">
      <alignment horizontal="left" wrapText="1"/>
    </xf>
    <xf numFmtId="43" fontId="18" fillId="0" borderId="0" xfId="4" applyNumberFormat="1" applyFont="1" applyBorder="1"/>
    <xf numFmtId="0" fontId="18" fillId="3" borderId="0" xfId="4" applyFont="1" applyFill="1" applyBorder="1" applyAlignment="1">
      <alignment horizontal="left"/>
    </xf>
    <xf numFmtId="43" fontId="18" fillId="0" borderId="18" xfId="4" applyNumberFormat="1" applyFont="1" applyBorder="1"/>
    <xf numFmtId="0" fontId="18" fillId="0" borderId="18" xfId="0" applyFont="1" applyBorder="1"/>
    <xf numFmtId="0" fontId="20" fillId="0" borderId="19" xfId="4" applyFont="1" applyBorder="1" applyAlignment="1">
      <alignment horizontal="left" wrapText="1"/>
    </xf>
    <xf numFmtId="168" fontId="20" fillId="0" borderId="19" xfId="2" applyNumberFormat="1" applyFont="1" applyBorder="1"/>
    <xf numFmtId="168" fontId="20" fillId="0" borderId="19" xfId="2" applyNumberFormat="1" applyFont="1" applyBorder="1" applyAlignment="1">
      <alignment horizontal="center"/>
    </xf>
    <xf numFmtId="173" fontId="20" fillId="0" borderId="19" xfId="2" applyNumberFormat="1" applyFont="1" applyBorder="1"/>
    <xf numFmtId="174" fontId="20" fillId="0" borderId="19" xfId="2" applyNumberFormat="1" applyFont="1" applyBorder="1"/>
    <xf numFmtId="0" fontId="24" fillId="0" borderId="0" xfId="0" applyFont="1" applyAlignment="1">
      <alignment horizontal="left" wrapText="1"/>
    </xf>
    <xf numFmtId="0" fontId="21" fillId="0" borderId="0" xfId="0" applyFont="1" applyAlignment="1">
      <alignment horizontal="left" wrapText="1"/>
    </xf>
    <xf numFmtId="0" fontId="18" fillId="3" borderId="0" xfId="0" applyFont="1" applyFill="1" applyBorder="1"/>
    <xf numFmtId="168" fontId="20" fillId="0" borderId="19" xfId="2" applyNumberFormat="1" applyFont="1" applyBorder="1" applyAlignment="1">
      <alignment horizontal="left" wrapText="1"/>
    </xf>
    <xf numFmtId="0" fontId="20" fillId="0" borderId="19" xfId="4" applyFont="1" applyFill="1" applyBorder="1" applyAlignment="1">
      <alignment horizontal="left" wrapText="1"/>
    </xf>
    <xf numFmtId="168" fontId="20" fillId="0" borderId="19" xfId="2" applyNumberFormat="1" applyFont="1" applyFill="1" applyBorder="1"/>
    <xf numFmtId="168" fontId="20" fillId="0" borderId="19" xfId="2" applyNumberFormat="1" applyFont="1" applyFill="1" applyBorder="1" applyAlignment="1">
      <alignment horizontal="center"/>
    </xf>
    <xf numFmtId="173" fontId="20" fillId="0" borderId="19" xfId="2" applyNumberFormat="1" applyFont="1" applyFill="1" applyBorder="1"/>
    <xf numFmtId="175" fontId="18" fillId="0" borderId="19" xfId="2" applyNumberFormat="1" applyFont="1" applyFill="1" applyBorder="1"/>
    <xf numFmtId="0" fontId="0" fillId="0" borderId="0" xfId="0" applyFont="1" applyBorder="1"/>
    <xf numFmtId="0" fontId="19" fillId="0" borderId="0" xfId="0" applyFont="1"/>
    <xf numFmtId="0" fontId="17" fillId="0" borderId="0" xfId="0" applyFont="1"/>
    <xf numFmtId="165" fontId="19" fillId="0" borderId="0" xfId="0" applyNumberFormat="1" applyFont="1"/>
    <xf numFmtId="0" fontId="20" fillId="0" borderId="0" xfId="0" applyFont="1" applyBorder="1" applyAlignment="1">
      <alignment horizontal="left"/>
    </xf>
    <xf numFmtId="165" fontId="18" fillId="0" borderId="0" xfId="0" applyNumberFormat="1" applyFont="1" applyBorder="1" applyAlignment="1">
      <alignment horizontal="center"/>
    </xf>
    <xf numFmtId="165" fontId="18" fillId="3" borderId="0" xfId="0" applyNumberFormat="1" applyFont="1" applyFill="1" applyBorder="1" applyAlignment="1">
      <alignment horizontal="center"/>
    </xf>
    <xf numFmtId="0" fontId="18" fillId="0" borderId="22" xfId="0" applyFont="1" applyFill="1" applyBorder="1"/>
    <xf numFmtId="0" fontId="18" fillId="0" borderId="13" xfId="1" applyNumberFormat="1" applyFont="1" applyFill="1" applyBorder="1" applyAlignment="1">
      <alignment horizontal="right"/>
    </xf>
    <xf numFmtId="0" fontId="18" fillId="0" borderId="23" xfId="1" applyNumberFormat="1" applyFont="1" applyFill="1" applyBorder="1" applyAlignment="1">
      <alignment horizontal="right"/>
    </xf>
    <xf numFmtId="167" fontId="18" fillId="0" borderId="22" xfId="0" applyNumberFormat="1" applyFont="1" applyBorder="1"/>
    <xf numFmtId="0" fontId="18" fillId="0" borderId="13" xfId="1" applyNumberFormat="1" applyFont="1" applyBorder="1" applyAlignment="1">
      <alignment horizontal="right"/>
    </xf>
    <xf numFmtId="0" fontId="18" fillId="0" borderId="23" xfId="1" applyNumberFormat="1" applyFont="1" applyBorder="1" applyAlignment="1">
      <alignment horizontal="right"/>
    </xf>
    <xf numFmtId="0" fontId="18" fillId="0" borderId="13" xfId="1" applyNumberFormat="1" applyFont="1" applyFill="1" applyBorder="1"/>
    <xf numFmtId="0" fontId="18" fillId="0" borderId="23" xfId="1" applyNumberFormat="1" applyFont="1" applyFill="1" applyBorder="1"/>
    <xf numFmtId="9" fontId="18" fillId="0" borderId="13" xfId="3" applyFont="1" applyFill="1" applyBorder="1"/>
    <xf numFmtId="167" fontId="18" fillId="0" borderId="22" xfId="1" applyNumberFormat="1" applyFont="1" applyBorder="1"/>
    <xf numFmtId="167" fontId="18" fillId="0" borderId="13" xfId="1" applyNumberFormat="1" applyFont="1" applyBorder="1"/>
    <xf numFmtId="167" fontId="19" fillId="0" borderId="0" xfId="1" applyNumberFormat="1" applyFont="1"/>
    <xf numFmtId="167" fontId="18" fillId="0" borderId="24" xfId="0" applyNumberFormat="1" applyFont="1" applyBorder="1"/>
    <xf numFmtId="0" fontId="18" fillId="0" borderId="25" xfId="1" applyNumberFormat="1" applyFont="1" applyFill="1" applyBorder="1"/>
    <xf numFmtId="0" fontId="18" fillId="0" borderId="25" xfId="1" applyNumberFormat="1" applyFont="1" applyBorder="1"/>
    <xf numFmtId="0" fontId="18" fillId="0" borderId="26" xfId="1" applyNumberFormat="1" applyFont="1" applyBorder="1"/>
    <xf numFmtId="0" fontId="20" fillId="0" borderId="0" xfId="1" applyNumberFormat="1" applyFont="1" applyFill="1" applyBorder="1" applyAlignment="1">
      <alignment horizontal="left"/>
    </xf>
    <xf numFmtId="167" fontId="18" fillId="3" borderId="3" xfId="1" applyNumberFormat="1" applyFont="1" applyFill="1" applyBorder="1"/>
    <xf numFmtId="167" fontId="18" fillId="2" borderId="3" xfId="1" applyNumberFormat="1" applyFont="1" applyFill="1" applyBorder="1"/>
    <xf numFmtId="167" fontId="18" fillId="2" borderId="17" xfId="1" applyNumberFormat="1" applyFont="1" applyFill="1" applyBorder="1"/>
    <xf numFmtId="0" fontId="18" fillId="0" borderId="13" xfId="0" applyFont="1" applyFill="1" applyBorder="1"/>
    <xf numFmtId="9" fontId="18" fillId="0" borderId="23" xfId="3" applyFont="1" applyFill="1" applyBorder="1"/>
    <xf numFmtId="167" fontId="18" fillId="0" borderId="23" xfId="1" applyNumberFormat="1" applyFont="1" applyBorder="1"/>
    <xf numFmtId="174" fontId="20" fillId="3" borderId="13" xfId="2" applyNumberFormat="1" applyFont="1" applyFill="1" applyBorder="1"/>
    <xf numFmtId="165" fontId="20" fillId="3" borderId="13" xfId="2" applyNumberFormat="1" applyFont="1" applyFill="1" applyBorder="1"/>
    <xf numFmtId="165" fontId="18" fillId="3" borderId="13" xfId="3" applyNumberFormat="1" applyFont="1" applyFill="1" applyBorder="1"/>
    <xf numFmtId="165" fontId="18" fillId="0" borderId="13" xfId="3" applyNumberFormat="1" applyFont="1" applyFill="1" applyBorder="1"/>
    <xf numFmtId="165" fontId="18" fillId="0" borderId="13" xfId="1" applyNumberFormat="1" applyFont="1" applyFill="1" applyBorder="1"/>
    <xf numFmtId="176" fontId="20" fillId="3" borderId="13" xfId="2" applyNumberFormat="1" applyFont="1" applyFill="1" applyBorder="1" applyAlignment="1">
      <alignment horizontal="right"/>
    </xf>
    <xf numFmtId="0" fontId="20" fillId="0" borderId="22" xfId="0" applyFont="1" applyBorder="1" applyAlignment="1">
      <alignment horizontal="left"/>
    </xf>
    <xf numFmtId="0" fontId="18" fillId="0" borderId="23" xfId="0" applyFont="1" applyFill="1" applyBorder="1"/>
    <xf numFmtId="167" fontId="18" fillId="3" borderId="22" xfId="1" applyNumberFormat="1" applyFont="1" applyFill="1" applyBorder="1" applyAlignment="1">
      <alignment horizontal="left"/>
    </xf>
    <xf numFmtId="167" fontId="18" fillId="3" borderId="22" xfId="1" applyNumberFormat="1" applyFont="1" applyFill="1" applyBorder="1" applyAlignment="1">
      <alignment horizontal="left" wrapText="1"/>
    </xf>
    <xf numFmtId="0" fontId="20" fillId="0" borderId="22" xfId="0" applyFont="1" applyFill="1" applyBorder="1" applyAlignment="1">
      <alignment horizontal="left"/>
    </xf>
    <xf numFmtId="174" fontId="20" fillId="3" borderId="23" xfId="2" applyNumberFormat="1" applyFont="1" applyFill="1" applyBorder="1"/>
    <xf numFmtId="165" fontId="20" fillId="3" borderId="23" xfId="2" applyNumberFormat="1" applyFont="1" applyFill="1" applyBorder="1"/>
    <xf numFmtId="165" fontId="18" fillId="0" borderId="23" xfId="1" applyNumberFormat="1" applyFont="1" applyFill="1" applyBorder="1"/>
    <xf numFmtId="165" fontId="18" fillId="3" borderId="22" xfId="2" applyNumberFormat="1" applyFont="1" applyFill="1" applyBorder="1"/>
    <xf numFmtId="176" fontId="18" fillId="3" borderId="23" xfId="2" applyNumberFormat="1" applyFont="1" applyFill="1" applyBorder="1"/>
    <xf numFmtId="165" fontId="20" fillId="3" borderId="22" xfId="2" applyNumberFormat="1" applyFont="1" applyFill="1" applyBorder="1" applyAlignment="1">
      <alignment horizontal="left"/>
    </xf>
    <xf numFmtId="176" fontId="20" fillId="3" borderId="23" xfId="2" applyNumberFormat="1" applyFont="1" applyFill="1" applyBorder="1" applyAlignment="1">
      <alignment horizontal="right"/>
    </xf>
    <xf numFmtId="168" fontId="20" fillId="0" borderId="24" xfId="2" applyNumberFormat="1" applyFont="1" applyBorder="1" applyAlignment="1">
      <alignment horizontal="left"/>
    </xf>
    <xf numFmtId="176" fontId="20" fillId="3" borderId="25" xfId="2" applyNumberFormat="1" applyFont="1" applyFill="1" applyBorder="1"/>
    <xf numFmtId="176" fontId="20" fillId="3" borderId="26" xfId="2" applyNumberFormat="1" applyFont="1" applyFill="1" applyBorder="1"/>
    <xf numFmtId="174" fontId="20" fillId="3" borderId="13" xfId="0" applyNumberFormat="1" applyFont="1" applyFill="1" applyBorder="1" applyAlignment="1">
      <alignment horizontal="right"/>
    </xf>
    <xf numFmtId="0" fontId="20" fillId="3" borderId="22" xfId="0" applyFont="1" applyFill="1" applyBorder="1" applyAlignment="1">
      <alignment horizontal="left"/>
    </xf>
    <xf numFmtId="174" fontId="20" fillId="3" borderId="23" xfId="0" applyNumberFormat="1" applyFont="1" applyFill="1" applyBorder="1" applyAlignment="1">
      <alignment horizontal="right"/>
    </xf>
    <xf numFmtId="168" fontId="20" fillId="0" borderId="24" xfId="2" applyNumberFormat="1" applyFont="1" applyBorder="1" applyAlignment="1">
      <alignment horizontal="left" vertical="center"/>
    </xf>
    <xf numFmtId="174" fontId="20" fillId="3" borderId="25" xfId="2" applyNumberFormat="1" applyFont="1" applyFill="1" applyBorder="1"/>
    <xf numFmtId="174" fontId="20" fillId="2" borderId="25" xfId="2" applyNumberFormat="1" applyFont="1" applyFill="1" applyBorder="1"/>
    <xf numFmtId="174" fontId="20" fillId="2" borderId="26" xfId="2" applyNumberFormat="1" applyFont="1" applyFill="1" applyBorder="1"/>
    <xf numFmtId="0" fontId="6" fillId="11" borderId="29" xfId="1" applyNumberFormat="1" applyFont="1" applyFill="1" applyBorder="1" applyAlignment="1">
      <alignment horizontal="center" vertical="center" wrapText="1"/>
    </xf>
    <xf numFmtId="0" fontId="6" fillId="11" borderId="28" xfId="1" applyNumberFormat="1" applyFont="1" applyFill="1" applyBorder="1" applyAlignment="1">
      <alignment horizontal="center" vertical="center" wrapText="1"/>
    </xf>
    <xf numFmtId="0" fontId="6" fillId="11" borderId="27" xfId="0" applyFont="1" applyFill="1" applyBorder="1" applyAlignment="1">
      <alignment horizontal="center"/>
    </xf>
    <xf numFmtId="0" fontId="6" fillId="11" borderId="29" xfId="0" applyNumberFormat="1" applyFont="1" applyFill="1" applyBorder="1" applyAlignment="1">
      <alignment horizontal="center"/>
    </xf>
    <xf numFmtId="0" fontId="6" fillId="11" borderId="28" xfId="0" applyNumberFormat="1" applyFont="1" applyFill="1" applyBorder="1" applyAlignment="1">
      <alignment horizontal="center"/>
    </xf>
    <xf numFmtId="0" fontId="17" fillId="0" borderId="13" xfId="0" applyFont="1" applyFill="1" applyBorder="1"/>
    <xf numFmtId="0" fontId="17" fillId="0" borderId="13" xfId="0" applyFont="1" applyBorder="1"/>
    <xf numFmtId="0" fontId="17" fillId="0" borderId="0" xfId="0" applyFont="1" applyBorder="1"/>
    <xf numFmtId="0" fontId="19" fillId="0" borderId="13" xfId="0" applyFont="1" applyBorder="1"/>
    <xf numFmtId="0" fontId="19" fillId="9" borderId="13" xfId="0" applyFont="1" applyFill="1" applyBorder="1" applyProtection="1">
      <protection locked="0"/>
    </xf>
    <xf numFmtId="0" fontId="19" fillId="0" borderId="0" xfId="0" applyFont="1" applyBorder="1"/>
    <xf numFmtId="0" fontId="17" fillId="0" borderId="0" xfId="0" applyFont="1" applyFill="1" applyBorder="1"/>
    <xf numFmtId="0" fontId="19" fillId="0" borderId="13" xfId="0" applyFont="1" applyFill="1" applyBorder="1"/>
    <xf numFmtId="1" fontId="19" fillId="0" borderId="13" xfId="4" applyNumberFormat="1" applyFont="1" applyFill="1" applyBorder="1"/>
    <xf numFmtId="2" fontId="19" fillId="9" borderId="13" xfId="4" applyNumberFormat="1" applyFont="1" applyFill="1" applyBorder="1" applyProtection="1">
      <protection locked="0"/>
    </xf>
    <xf numFmtId="164" fontId="19" fillId="9" borderId="13" xfId="9" applyFont="1" applyFill="1" applyBorder="1" applyProtection="1">
      <protection locked="0"/>
    </xf>
  </cellXfs>
  <cellStyles count="15">
    <cellStyle name="Comma" xfId="1" builtinId="3"/>
    <cellStyle name="Comma 2" xfId="5" xr:uid="{00000000-0005-0000-0000-000001000000}"/>
    <cellStyle name="Comma 3" xfId="8" xr:uid="{00000000-0005-0000-0000-000002000000}"/>
    <cellStyle name="Comma 4" xfId="9" xr:uid="{00000000-0005-0000-0000-000003000000}"/>
    <cellStyle name="Currency" xfId="2" builtinId="4"/>
    <cellStyle name="Currency 2" xfId="6" xr:uid="{00000000-0005-0000-0000-000005000000}"/>
    <cellStyle name="Followed Hyperlink" xfId="14" builtinId="9" hidden="1"/>
    <cellStyle name="Hyperlink" xfId="13" builtinId="8" hidden="1"/>
    <cellStyle name="Normal" xfId="0" builtinId="0"/>
    <cellStyle name="Normal 2" xfId="4" xr:uid="{00000000-0005-0000-0000-000009000000}"/>
    <cellStyle name="Normal 2 2" xfId="10" xr:uid="{00000000-0005-0000-0000-00000A000000}"/>
    <cellStyle name="Normal 2 3" xfId="11" xr:uid="{00000000-0005-0000-0000-00000B000000}"/>
    <cellStyle name="Normal 3" xfId="12" xr:uid="{00000000-0005-0000-0000-00000C000000}"/>
    <cellStyle name="Percent" xfId="3" builtinId="5"/>
    <cellStyle name="Percent 2" xfId="7" xr:uid="{00000000-0005-0000-0000-00000E000000}"/>
  </cellStyles>
  <dxfs count="1">
    <dxf>
      <font>
        <color rgb="FF9C0006"/>
      </font>
      <fill>
        <patternFill>
          <bgColor rgb="FFFFC7CE"/>
        </patternFill>
      </fill>
    </dxf>
  </dxfs>
  <tableStyles count="0" defaultTableStyle="TableStyleMedium9" defaultPivotStyle="PivotStyleLight16"/>
  <colors>
    <mruColors>
      <color rgb="FFFF0000"/>
      <color rgb="FFD7A900"/>
      <color rgb="FFFFE389"/>
      <color rgb="FF3095B4"/>
      <color rgb="FFFFFF99"/>
      <color rgb="FFCE8E00"/>
      <color rgb="FF72B5CC"/>
      <color rgb="FFE0DED8"/>
      <color rgb="FF4A3C31"/>
      <color rgb="FFA8B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r>
              <a:rPr lang="en-US"/>
              <a:t>Annual Balance</a:t>
            </a:r>
            <a:r>
              <a:rPr lang="en-US" baseline="0"/>
              <a:t> and Cash Accumulation</a:t>
            </a:r>
            <a:endParaRPr lang="en-US"/>
          </a:p>
        </c:rich>
      </c:tx>
      <c:overlay val="0"/>
      <c:spPr>
        <a:noFill/>
        <a:ln>
          <a:noFill/>
        </a:ln>
        <a:effectLst/>
      </c:spPr>
      <c:txPr>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3879802398269603"/>
          <c:y val="0.10693286479685901"/>
          <c:w val="0.69265398854035898"/>
          <c:h val="0.80741641179150125"/>
        </c:manualLayout>
      </c:layout>
      <c:barChart>
        <c:barDir val="col"/>
        <c:grouping val="clustered"/>
        <c:varyColors val="0"/>
        <c:ser>
          <c:idx val="1"/>
          <c:order val="0"/>
          <c:tx>
            <c:strRef>
              <c:f>'4-Summary Income &amp; Expenditures'!$B$32</c:f>
              <c:strCache>
                <c:ptCount val="1"/>
                <c:pt idx="0">
                  <c:v> Amount in Account </c:v>
                </c:pt>
              </c:strCache>
            </c:strRef>
          </c:tx>
          <c:spPr>
            <a:solidFill>
              <a:schemeClr val="accent2"/>
            </a:solidFill>
            <a:ln>
              <a:noFill/>
            </a:ln>
            <a:effectLst/>
          </c:spPr>
          <c:invertIfNegative val="0"/>
          <c:cat>
            <c:numRef>
              <c:f>'4-Summary Income &amp; Expenditures'!$C$30:$X$30</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Expenditures'!$C$32:$X$32</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7068-4511-AB78-AB38B551BFD0}"/>
            </c:ext>
          </c:extLst>
        </c:ser>
        <c:dLbls>
          <c:showLegendKey val="0"/>
          <c:showVal val="0"/>
          <c:showCatName val="0"/>
          <c:showSerName val="0"/>
          <c:showPercent val="0"/>
          <c:showBubbleSize val="0"/>
        </c:dLbls>
        <c:gapWidth val="75"/>
        <c:axId val="189843456"/>
        <c:axId val="185259648"/>
      </c:barChart>
      <c:catAx>
        <c:axId val="189843456"/>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5259648"/>
        <c:crosses val="autoZero"/>
        <c:auto val="1"/>
        <c:lblAlgn val="ctr"/>
        <c:lblOffset val="100"/>
        <c:noMultiLvlLbl val="0"/>
      </c:catAx>
      <c:valAx>
        <c:axId val="185259648"/>
        <c:scaling>
          <c:orientation val="minMax"/>
        </c:scaling>
        <c:delete val="0"/>
        <c:axPos val="l"/>
        <c:majorGridlines>
          <c:spPr>
            <a:ln w="6350" cap="flat" cmpd="sng" algn="ctr">
              <a:solidFill>
                <a:schemeClr val="tx1">
                  <a:tint val="75000"/>
                </a:schemeClr>
              </a:solidFill>
              <a:prstDash val="solid"/>
              <a:round/>
            </a:ln>
            <a:effectLst/>
          </c:spPr>
        </c:majorGridlines>
        <c:numFmt formatCode="[$UGX]\ #,##0_);\([$UGX]\ #,##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9843456"/>
        <c:crosses val="autoZero"/>
        <c:crossBetween val="between"/>
      </c:valAx>
      <c:spPr>
        <a:solidFill>
          <a:schemeClr val="bg1"/>
        </a:solidFill>
        <a:ln>
          <a:noFill/>
        </a:ln>
        <a:effectLst/>
      </c:spPr>
    </c:plotArea>
    <c:legend>
      <c:legendPos val="r"/>
      <c:layout>
        <c:manualLayout>
          <c:xMode val="edge"/>
          <c:yMode val="edge"/>
          <c:x val="0.83804653423885633"/>
          <c:y val="0.75517129780265069"/>
          <c:w val="0.15970853063827803"/>
          <c:h val="9.037374460423851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200"/>
      </a:pPr>
      <a:endParaRPr lang="en-US"/>
    </a:p>
  </c:txPr>
  <c:printSettings>
    <c:headerFooter/>
    <c:pageMargins b="0.75000000000000311" l="0.70000000000000107" r="0.70000000000000107" t="0.750000000000003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r>
              <a:rPr lang="en-US"/>
              <a:t>Annual Income and Expenditures</a:t>
            </a:r>
          </a:p>
        </c:rich>
      </c:tx>
      <c:overlay val="0"/>
      <c:spPr>
        <a:noFill/>
        <a:ln>
          <a:noFill/>
        </a:ln>
        <a:effectLst/>
      </c:spPr>
      <c:txPr>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1196381056972199"/>
          <c:y val="0.14282416241276502"/>
          <c:w val="0.6607690075047713"/>
          <c:h val="0.77236406092367904"/>
        </c:manualLayout>
      </c:layout>
      <c:barChart>
        <c:barDir val="col"/>
        <c:grouping val="clustered"/>
        <c:varyColors val="0"/>
        <c:ser>
          <c:idx val="1"/>
          <c:order val="0"/>
          <c:tx>
            <c:v>Cost of Operation and Maintenance</c:v>
          </c:tx>
          <c:spPr>
            <a:solidFill>
              <a:schemeClr val="accent2"/>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Expenditures'!$C$23:$X$23</c:f>
              <c:numCache>
                <c:formatCode>[$UGX]\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B026-4B5C-9A21-1D408EAC6E37}"/>
            </c:ext>
          </c:extLst>
        </c:ser>
        <c:ser>
          <c:idx val="2"/>
          <c:order val="1"/>
          <c:tx>
            <c:v>Cost of replacements</c:v>
          </c:tx>
          <c:spPr>
            <a:solidFill>
              <a:schemeClr val="accent3"/>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Expenditures'!$C$24:$X$24</c:f>
              <c:numCache>
                <c:formatCode>[$UGX]\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B026-4B5C-9A21-1D408EAC6E37}"/>
            </c:ext>
          </c:extLst>
        </c:ser>
        <c:ser>
          <c:idx val="0"/>
          <c:order val="2"/>
          <c:tx>
            <c:v>Income</c:v>
          </c:tx>
          <c:spPr>
            <a:solidFill>
              <a:schemeClr val="accent1"/>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Expenditures'!$C$20:$X$20</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B026-4B5C-9A21-1D408EAC6E37}"/>
            </c:ext>
          </c:extLst>
        </c:ser>
        <c:dLbls>
          <c:showLegendKey val="0"/>
          <c:showVal val="0"/>
          <c:showCatName val="0"/>
          <c:showSerName val="0"/>
          <c:showPercent val="0"/>
          <c:showBubbleSize val="0"/>
        </c:dLbls>
        <c:gapWidth val="55"/>
        <c:axId val="189844992"/>
        <c:axId val="190919168"/>
      </c:barChart>
      <c:catAx>
        <c:axId val="189844992"/>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90919168"/>
        <c:crosses val="autoZero"/>
        <c:auto val="1"/>
        <c:lblAlgn val="ctr"/>
        <c:lblOffset val="100"/>
        <c:noMultiLvlLbl val="0"/>
      </c:catAx>
      <c:valAx>
        <c:axId val="190919168"/>
        <c:scaling>
          <c:orientation val="minMax"/>
        </c:scaling>
        <c:delete val="0"/>
        <c:axPos val="l"/>
        <c:majorGridlines>
          <c:spPr>
            <a:ln w="6350" cap="flat" cmpd="sng" algn="ctr">
              <a:solidFill>
                <a:schemeClr val="tx1">
                  <a:tint val="75000"/>
                </a:schemeClr>
              </a:solidFill>
              <a:prstDash val="solid"/>
              <a:round/>
            </a:ln>
            <a:effectLst/>
          </c:spPr>
        </c:majorGridlines>
        <c:numFmt formatCode="[$UGX]\ #,##0"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9844992"/>
        <c:crosses val="autoZero"/>
        <c:crossBetween val="between"/>
      </c:valAx>
      <c:spPr>
        <a:solidFill>
          <a:schemeClr val="bg1"/>
        </a:solidFill>
        <a:ln>
          <a:noFill/>
        </a:ln>
        <a:effectLst/>
      </c:spPr>
    </c:plotArea>
    <c:legend>
      <c:legendPos val="r"/>
      <c:layout>
        <c:manualLayout>
          <c:xMode val="edge"/>
          <c:yMode val="edge"/>
          <c:x val="0.83082079650021179"/>
          <c:y val="0.29889448518741912"/>
          <c:w val="0.15979896750929992"/>
          <c:h val="0.35825951352558"/>
        </c:manualLayout>
      </c:layout>
      <c:overlay val="0"/>
      <c:spPr>
        <a:noFill/>
        <a:ln w="0">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200"/>
      </a:pPr>
      <a:endParaRPr lang="en-US"/>
    </a:p>
  </c:txPr>
  <c:printSettings>
    <c:headerFooter/>
    <c:pageMargins b="0.75000000000000311" l="0.70000000000000107" r="0.70000000000000107" t="0.750000000000003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r>
              <a:rPr lang="en-GB"/>
              <a:t>Breakdown of Income Sources</a:t>
            </a:r>
          </a:p>
        </c:rich>
      </c:tx>
      <c:layout>
        <c:manualLayout>
          <c:xMode val="edge"/>
          <c:yMode val="edge"/>
          <c:x val="0.28151185258967903"/>
          <c:y val="3.5264533362413281E-2"/>
        </c:manualLayout>
      </c:layout>
      <c:overlay val="1"/>
      <c:spPr>
        <a:noFill/>
        <a:ln>
          <a:noFill/>
        </a:ln>
        <a:effectLst/>
      </c:spPr>
      <c:txPr>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6.328743629635418E-2"/>
          <c:y val="0.12977402621069198"/>
          <c:w val="0.61636653944239095"/>
          <c:h val="0.7909798151191062"/>
        </c:manualLayout>
      </c:layout>
      <c:barChart>
        <c:barDir val="col"/>
        <c:grouping val="stacked"/>
        <c:varyColors val="0"/>
        <c:ser>
          <c:idx val="3"/>
          <c:order val="0"/>
          <c:tx>
            <c:strRef>
              <c:f>'4-Summary Income &amp; Expenditures'!$B$13</c:f>
              <c:strCache>
                <c:ptCount val="1"/>
                <c:pt idx="0">
                  <c:v> Tariffs </c:v>
                </c:pt>
              </c:strCache>
            </c:strRef>
          </c:tx>
          <c:spPr>
            <a:solidFill>
              <a:schemeClr val="accent4"/>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Expenditures'!$C$13:$X$13</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3BDE-4169-BAC8-E01B973D7016}"/>
            </c:ext>
          </c:extLst>
        </c:ser>
        <c:ser>
          <c:idx val="4"/>
          <c:order val="1"/>
          <c:tx>
            <c:strRef>
              <c:f>'4-Summary Income &amp; Expenditures'!$B$14</c:f>
              <c:strCache>
                <c:ptCount val="1"/>
                <c:pt idx="0">
                  <c:v> New Connections </c:v>
                </c:pt>
              </c:strCache>
            </c:strRef>
          </c:tx>
          <c:spPr>
            <a:solidFill>
              <a:schemeClr val="accent5"/>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Expenditures'!$C$14:$X$14</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3BDE-4169-BAC8-E01B973D7016}"/>
            </c:ext>
          </c:extLst>
        </c:ser>
        <c:ser>
          <c:idx val="5"/>
          <c:order val="2"/>
          <c:tx>
            <c:strRef>
              <c:f>'4-Summary Income &amp; Expenditures'!$B$15</c:f>
              <c:strCache>
                <c:ptCount val="1"/>
                <c:pt idx="0">
                  <c:v> Fees </c:v>
                </c:pt>
              </c:strCache>
            </c:strRef>
          </c:tx>
          <c:spPr>
            <a:solidFill>
              <a:schemeClr val="accent6"/>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Expenditures'!$C$15:$X$15</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3BDE-4169-BAC8-E01B973D7016}"/>
            </c:ext>
          </c:extLst>
        </c:ser>
        <c:ser>
          <c:idx val="6"/>
          <c:order val="3"/>
          <c:tx>
            <c:strRef>
              <c:f>'4-Summary Income &amp; Expenditures'!$B$16</c:f>
              <c:strCache>
                <c:ptCount val="1"/>
                <c:pt idx="0">
                  <c:v> Emergency Funds </c:v>
                </c:pt>
              </c:strCache>
            </c:strRef>
          </c:tx>
          <c:spPr>
            <a:solidFill>
              <a:schemeClr val="accent1">
                <a:lumMod val="60000"/>
              </a:schemeClr>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Expenditures'!$C$16:$X$16</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3BDE-4169-BAC8-E01B973D7016}"/>
            </c:ext>
          </c:extLst>
        </c:ser>
        <c:ser>
          <c:idx val="7"/>
          <c:order val="4"/>
          <c:tx>
            <c:strRef>
              <c:f>'4-Summary Income &amp; Expenditures'!$B$17</c:f>
              <c:strCache>
                <c:ptCount val="1"/>
                <c:pt idx="0">
                  <c:v> Contribution from users for replacement </c:v>
                </c:pt>
              </c:strCache>
            </c:strRef>
          </c:tx>
          <c:spPr>
            <a:solidFill>
              <a:schemeClr val="accent2">
                <a:lumMod val="60000"/>
              </a:schemeClr>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Expenditures'!$C$17:$X$17</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3BDE-4169-BAC8-E01B973D7016}"/>
            </c:ext>
          </c:extLst>
        </c:ser>
        <c:ser>
          <c:idx val="8"/>
          <c:order val="5"/>
          <c:tx>
            <c:strRef>
              <c:f>'4-Summary Income &amp; Expenditures'!$B$18</c:f>
              <c:strCache>
                <c:ptCount val="1"/>
                <c:pt idx="0">
                  <c:v> Bank Balance Interest </c:v>
                </c:pt>
              </c:strCache>
            </c:strRef>
          </c:tx>
          <c:spPr>
            <a:solidFill>
              <a:schemeClr val="accent3">
                <a:lumMod val="60000"/>
              </a:schemeClr>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Expenditures'!$C$18:$X$18</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5-3BDE-4169-BAC8-E01B973D7016}"/>
            </c:ext>
          </c:extLst>
        </c:ser>
        <c:ser>
          <c:idx val="9"/>
          <c:order val="6"/>
          <c:tx>
            <c:strRef>
              <c:f>'4-Summary Income &amp; Expenditures'!$B$19</c:f>
              <c:strCache>
                <c:ptCount val="1"/>
                <c:pt idx="0">
                  <c:v> Interest on loans from members </c:v>
                </c:pt>
              </c:strCache>
            </c:strRef>
          </c:tx>
          <c:spPr>
            <a:solidFill>
              <a:schemeClr val="accent4">
                <a:lumMod val="60000"/>
              </a:schemeClr>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'4-Summary Income &amp; Expenditures'!$C$19:$X$19</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6-3BDE-4169-BAC8-E01B973D7016}"/>
            </c:ext>
          </c:extLst>
        </c:ser>
        <c:dLbls>
          <c:showLegendKey val="0"/>
          <c:showVal val="0"/>
          <c:showCatName val="0"/>
          <c:showSerName val="0"/>
          <c:showPercent val="0"/>
          <c:showBubbleSize val="0"/>
        </c:dLbls>
        <c:gapWidth val="150"/>
        <c:overlap val="100"/>
        <c:axId val="190198272"/>
        <c:axId val="191091200"/>
      </c:barChart>
      <c:catAx>
        <c:axId val="190198272"/>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91091200"/>
        <c:crosses val="autoZero"/>
        <c:auto val="1"/>
        <c:lblAlgn val="ctr"/>
        <c:lblOffset val="100"/>
        <c:noMultiLvlLbl val="0"/>
      </c:catAx>
      <c:valAx>
        <c:axId val="191091200"/>
        <c:scaling>
          <c:orientation val="minMax"/>
        </c:scaling>
        <c:delete val="0"/>
        <c:axPos val="l"/>
        <c:majorGridlines>
          <c:spPr>
            <a:ln w="6350" cap="flat" cmpd="sng" algn="ctr">
              <a:solidFill>
                <a:schemeClr val="tx1">
                  <a:tint val="75000"/>
                </a:schemeClr>
              </a:solidFill>
              <a:prstDash val="solid"/>
              <a:round/>
            </a:ln>
            <a:effectLst/>
          </c:spPr>
        </c:majorGridlines>
        <c:numFmt formatCode="[$UGX]\ #,##0_);\([$UGX]\ #,##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90198272"/>
        <c:crosses val="autoZero"/>
        <c:crossBetween val="between"/>
      </c:valAx>
      <c:spPr>
        <a:solidFill>
          <a:schemeClr val="bg1"/>
        </a:solidFill>
        <a:ln>
          <a:noFill/>
        </a:ln>
        <a:effectLst/>
      </c:spPr>
    </c:plotArea>
    <c:legend>
      <c:legendPos val="r"/>
      <c:layout>
        <c:manualLayout>
          <c:xMode val="edge"/>
          <c:yMode val="edge"/>
          <c:x val="0.70342469683783204"/>
          <c:y val="0.17635832119593403"/>
          <c:w val="0.28698626275581512"/>
          <c:h val="0.715461355681449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r>
              <a:rPr lang="en-GB"/>
              <a:t>Breakdown of Costs</a:t>
            </a:r>
          </a:p>
        </c:rich>
      </c:tx>
      <c:layout>
        <c:manualLayout>
          <c:xMode val="edge"/>
          <c:yMode val="edge"/>
          <c:x val="0.32970231974287212"/>
          <c:y val="5.663716814159292E-2"/>
        </c:manualLayout>
      </c:layout>
      <c:overlay val="1"/>
      <c:spPr>
        <a:noFill/>
        <a:ln>
          <a:noFill/>
        </a:ln>
        <a:effectLst/>
      </c:spPr>
      <c:txPr>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2558666646256"/>
          <c:y val="0.15561715394097103"/>
          <c:w val="0.58094201916436494"/>
          <c:h val="0.73725587377969615"/>
        </c:manualLayout>
      </c:layout>
      <c:barChart>
        <c:barDir val="col"/>
        <c:grouping val="stacked"/>
        <c:varyColors val="0"/>
        <c:ser>
          <c:idx val="1"/>
          <c:order val="0"/>
          <c:tx>
            <c:v>Cost of operation</c:v>
          </c:tx>
          <c:spPr>
            <a:solidFill>
              <a:schemeClr val="accent2"/>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'3-Cost Projections'!$H$20:$AC$20</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9CF0-4E8D-B21E-FFA227F50A90}"/>
            </c:ext>
          </c:extLst>
        </c:ser>
        <c:ser>
          <c:idx val="0"/>
          <c:order val="1"/>
          <c:tx>
            <c:v>Cost of loan repayment</c:v>
          </c:tx>
          <c:spPr>
            <a:solidFill>
              <a:schemeClr val="accent1"/>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Lit>
              <c:formatCode>General</c:formatCode>
              <c:ptCount val="1"/>
              <c:pt idx="0">
                <c:v>1</c:v>
              </c:pt>
            </c:numLit>
          </c:val>
          <c:extLst>
            <c:ext xmlns:c16="http://schemas.microsoft.com/office/drawing/2014/chart" uri="{C3380CC4-5D6E-409C-BE32-E72D297353CC}">
              <c16:uniqueId val="{00000001-9CF0-4E8D-B21E-FFA227F50A90}"/>
            </c:ext>
          </c:extLst>
        </c:ser>
        <c:ser>
          <c:idx val="3"/>
          <c:order val="2"/>
          <c:tx>
            <c:v>Cost of major replacements</c:v>
          </c:tx>
          <c:spPr>
            <a:solidFill>
              <a:schemeClr val="accent4"/>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'3-Cost Projections'!$H$43:$AC$43</c:f>
              <c:numCache>
                <c:formatCode>[$UGX]\ #,##0_);\([$UGX]\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9CF0-4E8D-B21E-FFA227F50A90}"/>
            </c:ext>
          </c:extLst>
        </c:ser>
        <c:ser>
          <c:idx val="2"/>
          <c:order val="3"/>
          <c:tx>
            <c:v>Cost of minor replacements</c:v>
          </c:tx>
          <c:spPr>
            <a:solidFill>
              <a:schemeClr val="accent3"/>
            </a:solidFill>
            <a:ln>
              <a:noFill/>
            </a:ln>
            <a:effectLst/>
          </c:spPr>
          <c:invertIfNegative val="0"/>
          <c:cat>
            <c:numRef>
              <c:f>'4-Summary Income &amp; Expenditures'!$C$11:$X$11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'3-Cost Projections'!$H$28:$AC$28</c:f>
              <c:numCache>
                <c:formatCode>[$UGX]\ #,##0.00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9CF0-4E8D-B21E-FFA227F50A90}"/>
            </c:ext>
          </c:extLst>
        </c:ser>
        <c:dLbls>
          <c:showLegendKey val="0"/>
          <c:showVal val="0"/>
          <c:showCatName val="0"/>
          <c:showSerName val="0"/>
          <c:showPercent val="0"/>
          <c:showBubbleSize val="0"/>
        </c:dLbls>
        <c:gapWidth val="150"/>
        <c:overlap val="100"/>
        <c:axId val="190198784"/>
        <c:axId val="191087744"/>
      </c:barChart>
      <c:catAx>
        <c:axId val="190198784"/>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91087744"/>
        <c:crosses val="autoZero"/>
        <c:auto val="1"/>
        <c:lblAlgn val="ctr"/>
        <c:lblOffset val="100"/>
        <c:noMultiLvlLbl val="0"/>
      </c:catAx>
      <c:valAx>
        <c:axId val="191087744"/>
        <c:scaling>
          <c:orientation val="minMax"/>
        </c:scaling>
        <c:delete val="0"/>
        <c:axPos val="l"/>
        <c:majorGridlines>
          <c:spPr>
            <a:ln w="6350" cap="flat" cmpd="sng" algn="ctr">
              <a:solidFill>
                <a:schemeClr val="tx1">
                  <a:tint val="75000"/>
                </a:schemeClr>
              </a:solidFill>
              <a:prstDash val="solid"/>
              <a:round/>
            </a:ln>
            <a:effectLst/>
          </c:spPr>
        </c:majorGridlines>
        <c:numFmt formatCode="[$UGX]\ #,##0_);\([$UGX]\ #,##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90198784"/>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66674</xdr:rowOff>
    </xdr:from>
    <xdr:to>
      <xdr:col>15</xdr:col>
      <xdr:colOff>190501</xdr:colOff>
      <xdr:row>43</xdr:row>
      <xdr:rowOff>22860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 y="257174"/>
          <a:ext cx="9105900" cy="7957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VE" sz="1600" b="1" u="none">
              <a:solidFill>
                <a:schemeClr val="accent5"/>
              </a:solidFill>
              <a:latin typeface="+mn-lt"/>
              <a:ea typeface="+mn-ea"/>
              <a:cs typeface="+mn-cs"/>
            </a:rPr>
            <a:t>Instructions</a:t>
          </a:r>
          <a:r>
            <a:rPr lang="es-VE" sz="1600" b="1" u="none" baseline="0">
              <a:solidFill>
                <a:schemeClr val="accent5"/>
              </a:solidFill>
              <a:latin typeface="+mn-lt"/>
              <a:ea typeface="+mn-ea"/>
              <a:cs typeface="+mn-cs"/>
            </a:rPr>
            <a:t> for </a:t>
          </a:r>
          <a:r>
            <a:rPr lang="es-VE" sz="1600" b="1" u="none">
              <a:solidFill>
                <a:schemeClr val="accent5"/>
              </a:solidFill>
              <a:latin typeface="+mn-lt"/>
              <a:ea typeface="+mn-ea"/>
              <a:cs typeface="+mn-cs"/>
            </a:rPr>
            <a:t>At</a:t>
          </a:r>
          <a:r>
            <a:rPr lang="es-VE" sz="1600" b="1" u="none" baseline="0">
              <a:solidFill>
                <a:schemeClr val="accent5"/>
              </a:solidFill>
              <a:latin typeface="+mn-lt"/>
              <a:ea typeface="+mn-ea"/>
              <a:cs typeface="+mn-cs"/>
            </a:rPr>
            <a:t>WhatCost</a:t>
          </a:r>
          <a:endParaRPr lang="es-VE" sz="1600" b="1" u="none">
            <a:solidFill>
              <a:schemeClr val="accent5"/>
            </a:solidFill>
            <a:latin typeface="+mn-lt"/>
            <a:ea typeface="+mn-ea"/>
            <a:cs typeface="+mn-cs"/>
          </a:endParaRPr>
        </a:p>
        <a:p>
          <a:endParaRPr lang="en-GB" sz="1100">
            <a:solidFill>
              <a:schemeClr val="tx2"/>
            </a:solidFill>
            <a:latin typeface="+mn-lt"/>
            <a:ea typeface="+mn-ea"/>
            <a:cs typeface="+mn-cs"/>
          </a:endParaRPr>
        </a:p>
        <a:p>
          <a:r>
            <a:rPr lang="es-VE" sz="1100" b="1" u="sng">
              <a:solidFill>
                <a:schemeClr val="tx2"/>
              </a:solidFill>
              <a:latin typeface="+mn-lt"/>
              <a:ea typeface="+mn-ea"/>
              <a:cs typeface="+mn-cs"/>
            </a:rPr>
            <a:t>Structure:</a:t>
          </a:r>
          <a:r>
            <a:rPr lang="es-VE" sz="1100" b="1">
              <a:solidFill>
                <a:schemeClr val="tx2"/>
              </a:solidFill>
              <a:latin typeface="+mn-lt"/>
              <a:ea typeface="+mn-ea"/>
              <a:cs typeface="+mn-cs"/>
            </a:rPr>
            <a:t> </a:t>
          </a:r>
        </a:p>
        <a:p>
          <a:r>
            <a:rPr lang="es-VE" sz="1100" b="0">
              <a:solidFill>
                <a:schemeClr val="tx2"/>
              </a:solidFill>
              <a:latin typeface="+mn-lt"/>
              <a:ea typeface="+mn-ea"/>
              <a:cs typeface="+mn-cs"/>
            </a:rPr>
            <a:t>The tool has one sheet for </a:t>
          </a:r>
          <a:r>
            <a:rPr lang="es-VE" sz="1100" b="1" baseline="0">
              <a:solidFill>
                <a:schemeClr val="tx2"/>
              </a:solidFill>
              <a:latin typeface="+mn-lt"/>
              <a:ea typeface="+mn-ea"/>
              <a:cs typeface="+mn-cs"/>
            </a:rPr>
            <a:t>input</a:t>
          </a:r>
          <a:r>
            <a:rPr lang="es-VE" sz="1100" b="0" baseline="0">
              <a:solidFill>
                <a:schemeClr val="tx2"/>
              </a:solidFill>
              <a:latin typeface="+mn-lt"/>
              <a:ea typeface="+mn-ea"/>
              <a:cs typeface="+mn-cs"/>
            </a:rPr>
            <a:t>:</a:t>
          </a:r>
        </a:p>
        <a:p>
          <a:r>
            <a:rPr lang="es-VE" sz="1100" b="0" baseline="0">
              <a:solidFill>
                <a:schemeClr val="tx2"/>
              </a:solidFill>
              <a:latin typeface="+mn-lt"/>
              <a:ea typeface="+mn-ea"/>
              <a:cs typeface="+mn-cs"/>
            </a:rPr>
            <a:t>2 - Data Entry/Input; this sheet contains a series of boxes to fill out with general information about the community, revenue and expenses, costs of investment in the system (calculated to determine the cost of replacement), and information regarding the expected contribution from the community for replacement parts. Finally, it contains a box to calculate a point of equilibrium.</a:t>
          </a:r>
        </a:p>
        <a:p>
          <a:endParaRPr lang="es-VE" sz="1100" b="0" baseline="0">
            <a:solidFill>
              <a:schemeClr val="tx2"/>
            </a:solidFill>
            <a:latin typeface="+mn-lt"/>
            <a:ea typeface="+mn-ea"/>
            <a:cs typeface="+mn-cs"/>
          </a:endParaRPr>
        </a:p>
        <a:p>
          <a:r>
            <a:rPr lang="es-VE" sz="1100" b="0" baseline="0">
              <a:solidFill>
                <a:schemeClr val="tx2"/>
              </a:solidFill>
              <a:latin typeface="+mn-lt"/>
              <a:ea typeface="+mn-ea"/>
              <a:cs typeface="+mn-cs"/>
            </a:rPr>
            <a:t>In addition, the tool contains </a:t>
          </a:r>
          <a:r>
            <a:rPr lang="es-VE" sz="1100" b="1" baseline="0">
              <a:solidFill>
                <a:schemeClr val="tx2"/>
              </a:solidFill>
              <a:latin typeface="+mn-lt"/>
              <a:ea typeface="+mn-ea"/>
              <a:cs typeface="+mn-cs"/>
            </a:rPr>
            <a:t>calculation sheets</a:t>
          </a:r>
          <a:r>
            <a:rPr lang="es-VE" sz="1100" b="0" baseline="0">
              <a:solidFill>
                <a:schemeClr val="tx2"/>
              </a:solidFill>
              <a:latin typeface="+mn-lt"/>
              <a:ea typeface="+mn-ea"/>
              <a:cs typeface="+mn-cs"/>
            </a:rPr>
            <a:t>:</a:t>
          </a:r>
        </a:p>
        <a:p>
          <a:r>
            <a:rPr lang="es-VE" sz="1100" b="0" baseline="0">
              <a:solidFill>
                <a:schemeClr val="tx2"/>
              </a:solidFill>
              <a:latin typeface="+mn-lt"/>
              <a:ea typeface="+mn-ea"/>
              <a:cs typeface="+mn-cs"/>
            </a:rPr>
            <a:t>3- Projection of expenditures: A detailed calculation of all of the projected costs for the next 10 years, differentiated between operation and minor maintenance, replacements, and capital costs. </a:t>
          </a:r>
        </a:p>
        <a:p>
          <a:r>
            <a:rPr lang="es-VE" sz="1100" b="0" baseline="0">
              <a:solidFill>
                <a:schemeClr val="tx2"/>
              </a:solidFill>
              <a:latin typeface="+mn-lt"/>
              <a:ea typeface="+mn-ea"/>
              <a:cs typeface="+mn-cs"/>
            </a:rPr>
            <a:t>4- Summary of income and expenditures: A summary of all of the detailed expenses calculated in sheet 3, as well as projected income. This establishes a basis for the annual balance, as well as the amount the committee would have in reserve.</a:t>
          </a:r>
        </a:p>
        <a:p>
          <a:r>
            <a:rPr lang="es-VE" sz="1100" b="0" baseline="0">
              <a:solidFill>
                <a:schemeClr val="tx2"/>
              </a:solidFill>
              <a:latin typeface="+mn-lt"/>
              <a:ea typeface="+mn-ea"/>
              <a:cs typeface="+mn-cs"/>
            </a:rPr>
            <a:t>5-Graphics: The graphics presented here summarize the data from sheet 4. </a:t>
          </a:r>
        </a:p>
        <a:p>
          <a:endParaRPr lang="es-VE" sz="1100" b="0" baseline="0">
            <a:solidFill>
              <a:schemeClr val="tx2"/>
            </a:solidFill>
            <a:latin typeface="+mn-lt"/>
            <a:ea typeface="+mn-ea"/>
            <a:cs typeface="+mn-cs"/>
          </a:endParaRPr>
        </a:p>
        <a:p>
          <a:r>
            <a:rPr lang="es-VE" sz="1100" b="0" baseline="0">
              <a:solidFill>
                <a:schemeClr val="tx2"/>
              </a:solidFill>
              <a:latin typeface="+mn-lt"/>
              <a:ea typeface="+mn-ea"/>
              <a:cs typeface="+mn-cs"/>
            </a:rPr>
            <a:t>Finally, there is a sheet with </a:t>
          </a:r>
          <a:r>
            <a:rPr lang="es-VE" sz="1100" b="1" baseline="0">
              <a:solidFill>
                <a:schemeClr val="tx2"/>
              </a:solidFill>
              <a:latin typeface="+mn-lt"/>
              <a:ea typeface="+mn-ea"/>
              <a:cs typeface="+mn-cs"/>
            </a:rPr>
            <a:t>reference data</a:t>
          </a:r>
          <a:r>
            <a:rPr lang="es-VE" sz="1100" b="0" baseline="0">
              <a:solidFill>
                <a:schemeClr val="tx2"/>
              </a:solidFill>
              <a:latin typeface="+mn-lt"/>
              <a:ea typeface="+mn-ea"/>
              <a:cs typeface="+mn-cs"/>
            </a:rPr>
            <a:t>. It contains data relating to the lifetime of different components of infrastructure, and financial data to calculate depreciation. </a:t>
          </a:r>
        </a:p>
        <a:p>
          <a:endParaRPr lang="en-GB" sz="1100">
            <a:solidFill>
              <a:schemeClr val="tx2"/>
            </a:solidFill>
            <a:latin typeface="+mn-lt"/>
            <a:ea typeface="+mn-ea"/>
            <a:cs typeface="+mn-cs"/>
          </a:endParaRPr>
        </a:p>
        <a:p>
          <a:r>
            <a:rPr lang="es-VE" sz="1100" b="1" u="sng">
              <a:solidFill>
                <a:schemeClr val="tx2"/>
              </a:solidFill>
              <a:latin typeface="+mn-lt"/>
              <a:ea typeface="+mn-ea"/>
              <a:cs typeface="+mn-cs"/>
            </a:rPr>
            <a:t>Steps: </a:t>
          </a:r>
          <a:r>
            <a:rPr lang="es-VE" sz="1100" b="1">
              <a:solidFill>
                <a:schemeClr val="tx2"/>
              </a:solidFill>
              <a:latin typeface="+mn-lt"/>
              <a:ea typeface="+mn-ea"/>
              <a:cs typeface="+mn-cs"/>
            </a:rPr>
            <a:t> </a:t>
          </a:r>
          <a:endParaRPr lang="en-GB" sz="1100">
            <a:solidFill>
              <a:schemeClr val="tx2"/>
            </a:solidFill>
            <a:latin typeface="+mn-lt"/>
            <a:ea typeface="+mn-ea"/>
            <a:cs typeface="+mn-cs"/>
          </a:endParaRPr>
        </a:p>
        <a:p>
          <a:r>
            <a:rPr lang="en-GB" sz="1100" b="0">
              <a:solidFill>
                <a:schemeClr val="tx2"/>
              </a:solidFill>
            </a:rPr>
            <a:t>1. Fill</a:t>
          </a:r>
          <a:r>
            <a:rPr lang="en-GB" sz="1100" b="0" baseline="0">
              <a:solidFill>
                <a:schemeClr val="tx2"/>
              </a:solidFill>
            </a:rPr>
            <a:t> out  sheet 2 with data obtained in the field using the survey. In the event that certian data were not obtained, leave the cells blank. </a:t>
          </a:r>
        </a:p>
        <a:p>
          <a:r>
            <a:rPr lang="en-GB" sz="1100" b="0" i="0" baseline="0">
              <a:solidFill>
                <a:schemeClr val="tx2"/>
              </a:solidFill>
            </a:rPr>
            <a:t>Here, you can jump directly to tab 5 - Graphics. If you'd like to see the detail, analyze data on tabs 3 and 4 (see steps below.</a:t>
          </a:r>
        </a:p>
        <a:p>
          <a:r>
            <a:rPr lang="en-GB" sz="1100" b="0" baseline="0">
              <a:solidFill>
                <a:schemeClr val="tx2"/>
              </a:solidFill>
            </a:rPr>
            <a:t>2. Analyze how expenditures have developed over time in the cost projection sheet, as well as the revenue and reserve balance in sheet 4 and graphic representations in sheet 5. This represents the situation in the future if EPSA makes no changes in management. Various scenarios may be presented:</a:t>
          </a:r>
        </a:p>
        <a:p>
          <a:r>
            <a:rPr lang="en-GB" sz="1100" b="0" baseline="0">
              <a:solidFill>
                <a:schemeClr val="tx2"/>
              </a:solidFill>
            </a:rPr>
            <a:t>-In the long term, expenditures are greater than revenue. In this situation, in the majority of cases, revenue must be increased (for example, through changes in tariffs or other sources of income such as new connections).</a:t>
          </a:r>
        </a:p>
        <a:p>
          <a:r>
            <a:rPr lang="en-GB" sz="1100" b="0" baseline="0">
              <a:solidFill>
                <a:schemeClr val="tx2"/>
              </a:solidFill>
            </a:rPr>
            <a:t>-Income is greater than expenditures, but expenditures are less than what is necessary to provide adecuate service. </a:t>
          </a:r>
          <a:r>
            <a:rPr lang="en-GB" sz="1100" b="1" baseline="0">
              <a:solidFill>
                <a:schemeClr val="tx2"/>
              </a:solidFill>
            </a:rPr>
            <a:t>In this case, it is necessary to analyze first an increase in fees, then based on this, possibly a change in revenue.</a:t>
          </a:r>
        </a:p>
        <a:p>
          <a:r>
            <a:rPr lang="en-GB" sz="1100" b="0" baseline="0">
              <a:solidFill>
                <a:schemeClr val="tx2"/>
              </a:solidFill>
            </a:rPr>
            <a:t>-Income is greater than expenditures, except in years in which a replacement must be made. In these years, the reserve balance becomes negative. In these cases, it is necessary to revise the planning strategy and save for replacements. </a:t>
          </a:r>
        </a:p>
        <a:p>
          <a:endParaRPr lang="en-GB" sz="1100" b="0" baseline="0">
            <a:solidFill>
              <a:schemeClr val="tx2"/>
            </a:solidFill>
          </a:endParaRPr>
        </a:p>
        <a:p>
          <a:r>
            <a:rPr lang="en-GB" sz="1100" b="0" baseline="0">
              <a:solidFill>
                <a:schemeClr val="tx2"/>
              </a:solidFill>
            </a:rPr>
            <a:t>3. Prepare various possible scenarios and print the main tables and corresponding graphics, for example:</a:t>
          </a:r>
        </a:p>
        <a:p>
          <a:r>
            <a:rPr lang="en-GB" sz="1100" b="0" baseline="0">
              <a:solidFill>
                <a:schemeClr val="tx2"/>
              </a:solidFill>
            </a:rPr>
            <a:t>-Current scenario</a:t>
          </a:r>
        </a:p>
        <a:p>
          <a:r>
            <a:rPr lang="en-GB" sz="1100" b="0" baseline="0">
              <a:solidFill>
                <a:schemeClr val="tx2"/>
              </a:solidFill>
            </a:rPr>
            <a:t>-Scenario with the greatest expenditures but with revenue equal to those of savings.</a:t>
          </a:r>
        </a:p>
        <a:p>
          <a:r>
            <a:rPr lang="en-GB" sz="1100" b="0" baseline="0">
              <a:solidFill>
                <a:schemeClr val="tx2"/>
              </a:solidFill>
            </a:rPr>
            <a:t>-Scenario with the greatest expenditures and changes in revenue</a:t>
          </a:r>
        </a:p>
        <a:p>
          <a:r>
            <a:rPr lang="en-GB" sz="1100" b="0" baseline="0">
              <a:solidFill>
                <a:schemeClr val="tx2"/>
              </a:solidFill>
            </a:rPr>
            <a:t>Use these scenarios for dialogue with service provider.</a:t>
          </a:r>
        </a:p>
        <a:p>
          <a:endParaRPr lang="en-GB" sz="1100" b="0" baseline="0">
            <a:solidFill>
              <a:schemeClr val="tx2"/>
            </a:solidFill>
          </a:endParaRPr>
        </a:p>
        <a:p>
          <a:r>
            <a:rPr lang="en-GB" sz="1100" b="0" baseline="0">
              <a:solidFill>
                <a:schemeClr val="tx2"/>
              </a:solidFill>
            </a:rPr>
            <a:t>4.Analysis of point of equilibrium. Once varuous scenarios have been analyzed and the necessary changes have been made (such as increasing fees or allowing entry of new members), </a:t>
          </a:r>
        </a:p>
        <a:p>
          <a:endParaRPr lang="en-GB" sz="1100" b="0" baseline="0">
            <a:solidFill>
              <a:schemeClr val="tx2"/>
            </a:solidFill>
          </a:endParaRPr>
        </a:p>
        <a:p>
          <a:endParaRPr lang="en-GB" sz="1100" b="0" baseline="0">
            <a:solidFill>
              <a:schemeClr val="tx2"/>
            </a:solidFill>
          </a:endParaRPr>
        </a:p>
        <a:p>
          <a:r>
            <a:rPr lang="en-GB" sz="1100" b="1" u="sng" baseline="0">
              <a:solidFill>
                <a:schemeClr val="tx2"/>
              </a:solidFill>
            </a:rPr>
            <a:t>Note:  </a:t>
          </a:r>
        </a:p>
        <a:p>
          <a:r>
            <a:rPr lang="en-GB" sz="1100" b="0" baseline="0">
              <a:solidFill>
                <a:schemeClr val="tx2"/>
              </a:solidFill>
            </a:rPr>
            <a:t>To preserve the formulas, information may only be entered in colored cells, the remaining cells are locked. The user can unlock the sheet with the password "data." Follow the instructions in Excel to unprotect a sheet. It is important to understand that after a sheet is unprotected, it is possible to modify formulas, and this may affect the functionality of the calculation sheet.</a:t>
          </a:r>
        </a:p>
        <a:p>
          <a:endParaRPr lang="en-GB" sz="1100" b="0" baseline="0"/>
        </a:p>
        <a:p>
          <a:endParaRPr lang="en-GB" sz="1100" b="0" baseline="0"/>
        </a:p>
        <a:p>
          <a:endParaRPr lang="en-GB"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8218</xdr:colOff>
      <xdr:row>35</xdr:row>
      <xdr:rowOff>9277</xdr:rowOff>
    </xdr:from>
    <xdr:to>
      <xdr:col>6</xdr:col>
      <xdr:colOff>25400</xdr:colOff>
      <xdr:row>51</xdr:row>
      <xdr:rowOff>111125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810906" y="6335465"/>
          <a:ext cx="5779807" cy="2919660"/>
        </a:xfrm>
        <a:prstGeom prst="rect">
          <a:avLst/>
        </a:prstGeom>
        <a:solidFill>
          <a:schemeClr val="bg1">
            <a:lumMod val="95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1" baseline="0">
              <a:solidFill>
                <a:schemeClr val="tx2"/>
              </a:solidFill>
            </a:rPr>
            <a:t>Reminder: Use of Solver to find the point of equilibrium</a:t>
          </a:r>
        </a:p>
        <a:p>
          <a:endParaRPr lang="en-GB" sz="1200" baseline="0">
            <a:solidFill>
              <a:schemeClr val="tx2"/>
            </a:solidFill>
          </a:endParaRPr>
        </a:p>
        <a:p>
          <a:r>
            <a:rPr lang="en-GB" sz="1200" baseline="0">
              <a:solidFill>
                <a:schemeClr val="tx2"/>
              </a:solidFill>
            </a:rPr>
            <a:t>To find the necessary tariff to reach a point of equilibrium, it is necessary to activate solver. See the guide for details. </a:t>
          </a:r>
        </a:p>
        <a:p>
          <a:endParaRPr lang="en-GB" sz="1200" baseline="0">
            <a:solidFill>
              <a:schemeClr val="tx2"/>
            </a:solidFill>
          </a:endParaRPr>
        </a:p>
        <a:p>
          <a:r>
            <a:rPr lang="en-GB" sz="1200" b="0" baseline="0">
              <a:solidFill>
                <a:schemeClr val="tx2"/>
              </a:solidFill>
            </a:rPr>
            <a:t>1) In box 7, enter the year in which a fixed amount of savings should be reached</a:t>
          </a:r>
        </a:p>
        <a:p>
          <a:r>
            <a:rPr lang="en-GB" sz="1200" b="0" baseline="0">
              <a:solidFill>
                <a:schemeClr val="tx2"/>
              </a:solidFill>
            </a:rPr>
            <a:t>2) Open solver (Data-&gt;Analysis-&gt;Solver).</a:t>
          </a:r>
        </a:p>
        <a:p>
          <a:r>
            <a:rPr lang="en-GB" sz="1200" b="0" baseline="0">
              <a:solidFill>
                <a:schemeClr val="tx2"/>
              </a:solidFill>
            </a:rPr>
            <a:t>3)Establish the "goal cell" in the cell in box 7, where the required annual balance should appear.</a:t>
          </a:r>
        </a:p>
        <a:p>
          <a:r>
            <a:rPr lang="en-GB" sz="1200" b="0" baseline="0">
              <a:solidFill>
                <a:schemeClr val="tx2"/>
              </a:solidFill>
            </a:rPr>
            <a:t>4) Establish the goal in "value of," indicating the desired reserved amount (suggested to equal the initial savings).</a:t>
          </a:r>
        </a:p>
        <a:p>
          <a:r>
            <a:rPr lang="en-GB" sz="1200" b="0" baseline="0">
              <a:solidFill>
                <a:schemeClr val="tx2"/>
              </a:solidFill>
            </a:rPr>
            <a:t>5) Establish the "Exchange" cell with the tariff (in accordance with the EPSA tariff system).</a:t>
          </a:r>
        </a:p>
        <a:p>
          <a:r>
            <a:rPr lang="en-GB" sz="1200" b="0" baseline="0">
              <a:solidFill>
                <a:schemeClr val="tx2"/>
              </a:solidFill>
            </a:rPr>
            <a:t>6) Accept the solution.  </a:t>
          </a:r>
        </a:p>
        <a:p>
          <a:r>
            <a:rPr lang="en-GB" sz="1200" b="0">
              <a:solidFill>
                <a:schemeClr val="tx2"/>
              </a:solidFill>
            </a:rPr>
            <a:t>7) Analysis:</a:t>
          </a:r>
          <a:r>
            <a:rPr lang="en-GB" sz="1200" b="0" baseline="0">
              <a:solidFill>
                <a:schemeClr val="tx2"/>
              </a:solidFill>
            </a:rPr>
            <a:t> The tariff that has been found is the necessary amount to reach a multi-annual point of equilibrium, considering other factors </a:t>
          </a:r>
          <a:endParaRPr lang="en-GB" sz="1200" b="0">
            <a:solidFill>
              <a:schemeClr val="tx2"/>
            </a:solidFill>
          </a:endParaRPr>
        </a:p>
      </xdr:txBody>
    </xdr:sp>
    <xdr:clientData/>
  </xdr:twoCellAnchor>
  <xdr:twoCellAnchor editAs="oneCell">
    <xdr:from>
      <xdr:col>7</xdr:col>
      <xdr:colOff>823823</xdr:colOff>
      <xdr:row>0</xdr:row>
      <xdr:rowOff>127000</xdr:rowOff>
    </xdr:from>
    <xdr:to>
      <xdr:col>9</xdr:col>
      <xdr:colOff>62039</xdr:colOff>
      <xdr:row>6</xdr:row>
      <xdr:rowOff>63500</xdr:rowOff>
    </xdr:to>
    <xdr:pic>
      <xdr:nvPicPr>
        <xdr:cNvPr id="5" name="Picture 4">
          <a:extLst>
            <a:ext uri="{FF2B5EF4-FFF2-40B4-BE49-F238E27FC236}">
              <a16:creationId xmlns:a16="http://schemas.microsoft.com/office/drawing/2014/main" id="{B162390B-9E60-435D-B469-2D3B7A2A95B5}"/>
            </a:ext>
          </a:extLst>
        </xdr:cNvPr>
        <xdr:cNvPicPr>
          <a:picLocks noChangeAspect="1"/>
        </xdr:cNvPicPr>
      </xdr:nvPicPr>
      <xdr:blipFill>
        <a:blip xmlns:r="http://schemas.openxmlformats.org/officeDocument/2006/relationships" r:embed="rId1"/>
        <a:stretch>
          <a:fillRect/>
        </a:stretch>
      </xdr:blipFill>
      <xdr:spPr>
        <a:xfrm>
          <a:off x="18349823" y="127000"/>
          <a:ext cx="870166" cy="111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26</xdr:row>
      <xdr:rowOff>197427</xdr:rowOff>
    </xdr:from>
    <xdr:to>
      <xdr:col>2</xdr:col>
      <xdr:colOff>0</xdr:colOff>
      <xdr:row>26</xdr:row>
      <xdr:rowOff>197427</xdr:rowOff>
    </xdr:to>
    <xdr:sp macro="" textlink="">
      <xdr:nvSpPr>
        <xdr:cNvPr id="2" name="Rectangle 1" descr="ebd288e0-3328-498c-926b-65da8c8f582b">
          <a:extLst>
            <a:ext uri="{FF2B5EF4-FFF2-40B4-BE49-F238E27FC236}">
              <a16:creationId xmlns:a16="http://schemas.microsoft.com/office/drawing/2014/main" id="{00000000-0008-0000-0200-000002000000}"/>
            </a:ext>
          </a:extLst>
        </xdr:cNvPr>
        <xdr:cNvSpPr>
          <a:spLocks noChangeArrowheads="1"/>
        </xdr:cNvSpPr>
      </xdr:nvSpPr>
      <xdr:spPr bwMode="auto">
        <a:xfrm>
          <a:off x="5286375" y="14827827"/>
          <a:ext cx="0" cy="0"/>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603251</xdr:colOff>
      <xdr:row>25</xdr:row>
      <xdr:rowOff>111124</xdr:rowOff>
    </xdr:from>
    <xdr:to>
      <xdr:col>21</xdr:col>
      <xdr:colOff>473604</xdr:colOff>
      <xdr:row>55</xdr:row>
      <xdr:rowOff>158749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68037</xdr:colOff>
      <xdr:row>25</xdr:row>
      <xdr:rowOff>108856</xdr:rowOff>
    </xdr:from>
    <xdr:to>
      <xdr:col>9</xdr:col>
      <xdr:colOff>381000</xdr:colOff>
      <xdr:row>55</xdr:row>
      <xdr:rowOff>95250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138340</xdr:colOff>
      <xdr:row>57</xdr:row>
      <xdr:rowOff>68035</xdr:rowOff>
    </xdr:from>
    <xdr:to>
      <xdr:col>9</xdr:col>
      <xdr:colOff>315233</xdr:colOff>
      <xdr:row>87</xdr:row>
      <xdr:rowOff>149679</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57</xdr:row>
      <xdr:rowOff>100353</xdr:rowOff>
    </xdr:from>
    <xdr:to>
      <xdr:col>21</xdr:col>
      <xdr:colOff>476250</xdr:colOff>
      <xdr:row>87</xdr:row>
      <xdr:rowOff>100353</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FP-08FS-01\International%20Programs\FLOW\Scoring\Master%20Transform%20Sheet\Master%20Trans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
      <sheetName val="Transform New 4-23-12"/>
      <sheetName val="Government Standards"/>
      <sheetName val="Raw Data"/>
      <sheetName val="Transform Sheet"/>
    </sheetNames>
    <sheetDataSet>
      <sheetData sheetId="0">
        <row r="2">
          <cell r="A2" t="str">
            <v>7201612</v>
          </cell>
        </row>
      </sheetData>
      <sheetData sheetId="1"/>
      <sheetData sheetId="2">
        <row r="3">
          <cell r="A3" t="str">
            <v>Honduras</v>
          </cell>
          <cell r="B3">
            <v>60</v>
          </cell>
        </row>
      </sheetData>
      <sheetData sheetId="3" refreshError="1"/>
      <sheetData sheetId="4" refreshError="1"/>
    </sheetDataSet>
  </externalBook>
</externalLink>
</file>

<file path=xl/theme/theme1.xml><?xml version="1.0" encoding="utf-8"?>
<a:theme xmlns:a="http://schemas.openxmlformats.org/drawingml/2006/main" name="Water For People Theme">
  <a:themeElements>
    <a:clrScheme name="Water For People Colors">
      <a:dk1>
        <a:srgbClr val="4D4D4D"/>
      </a:dk1>
      <a:lt1>
        <a:sysClr val="window" lastClr="FFFFFF"/>
      </a:lt1>
      <a:dk2>
        <a:srgbClr val="4A3C31"/>
      </a:dk2>
      <a:lt2>
        <a:srgbClr val="E0DED8"/>
      </a:lt2>
      <a:accent1>
        <a:srgbClr val="A8B400"/>
      </a:accent1>
      <a:accent2>
        <a:srgbClr val="DD4814"/>
      </a:accent2>
      <a:accent3>
        <a:srgbClr val="72B5CC"/>
      </a:accent3>
      <a:accent4>
        <a:srgbClr val="878800"/>
      </a:accent4>
      <a:accent5>
        <a:srgbClr val="3095B4"/>
      </a:accent5>
      <a:accent6>
        <a:srgbClr val="CE8E00"/>
      </a:accent6>
      <a:hlink>
        <a:srgbClr val="3095B4"/>
      </a:hlink>
      <a:folHlink>
        <a:srgbClr val="878800"/>
      </a:folHlink>
    </a:clrScheme>
    <a:fontScheme name="Water For People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ater For People Theme" id="{EE1187FA-CDD0-405B-829B-9E1986465105}" vid="{91DA7847-0BDE-4129-AF9C-068B3D64371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80" zoomScaleNormal="80" zoomScalePageLayoutView="125" workbookViewId="0">
      <selection activeCell="Q16" sqref="Q16"/>
    </sheetView>
  </sheetViews>
  <sheetFormatPr defaultColWidth="8.75" defaultRowHeight="14" x14ac:dyDescent="0.3"/>
  <cols>
    <col min="1" max="16384" width="8.75" style="7"/>
  </cols>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6"/>
  <sheetViews>
    <sheetView showGridLines="0" zoomScale="80" zoomScaleNormal="80" zoomScaleSheetLayoutView="70" zoomScalePageLayoutView="75" workbookViewId="0">
      <selection activeCell="F8" sqref="F8"/>
    </sheetView>
  </sheetViews>
  <sheetFormatPr defaultColWidth="6.75" defaultRowHeight="14" x14ac:dyDescent="0.3"/>
  <cols>
    <col min="1" max="1" width="3.1640625" style="67" customWidth="1"/>
    <col min="2" max="2" width="74.75" style="69" customWidth="1"/>
    <col min="3" max="3" width="30.75" style="73" customWidth="1"/>
    <col min="4" max="4" width="6.9140625" style="69" customWidth="1"/>
    <col min="5" max="5" width="50.1640625" style="69" customWidth="1"/>
    <col min="6" max="6" width="25.4140625" style="69" customWidth="1"/>
    <col min="7" max="7" width="35.4140625" style="69" customWidth="1"/>
    <col min="8" max="14" width="10.58203125" style="69" customWidth="1"/>
    <col min="15" max="15" width="116.58203125" style="69" customWidth="1"/>
    <col min="16" max="54" width="10.58203125" style="69" customWidth="1"/>
    <col min="55" max="16384" width="6.75" style="69"/>
  </cols>
  <sheetData>
    <row r="1" spans="1:25" s="62" customFormat="1" x14ac:dyDescent="0.3">
      <c r="A1" s="61"/>
      <c r="D1" s="63"/>
      <c r="I1" s="54"/>
      <c r="J1" s="1"/>
      <c r="K1" s="1"/>
      <c r="L1" s="1"/>
      <c r="M1" s="1"/>
      <c r="N1" s="1"/>
      <c r="O1" s="63"/>
      <c r="P1" s="63"/>
      <c r="Q1" s="63"/>
      <c r="R1" s="63"/>
      <c r="S1" s="64"/>
      <c r="T1" s="64"/>
      <c r="U1" s="64"/>
      <c r="V1" s="64"/>
      <c r="W1" s="63"/>
      <c r="X1" s="65"/>
      <c r="Y1" s="66"/>
    </row>
    <row r="2" spans="1:25" s="62" customFormat="1" ht="21.5" thickBot="1" x14ac:dyDescent="0.35">
      <c r="A2" s="61"/>
      <c r="B2" s="109" t="s">
        <v>146</v>
      </c>
      <c r="C2" s="63"/>
      <c r="D2" s="63"/>
      <c r="I2" s="54"/>
      <c r="J2" s="1"/>
      <c r="K2" s="1"/>
      <c r="L2" s="1"/>
      <c r="M2" s="1"/>
      <c r="N2" s="1"/>
      <c r="O2" s="63"/>
      <c r="P2" s="63"/>
      <c r="Q2" s="63"/>
      <c r="R2" s="63"/>
      <c r="S2" s="64"/>
      <c r="T2" s="64"/>
      <c r="U2" s="64"/>
      <c r="V2" s="64"/>
      <c r="W2" s="63"/>
      <c r="X2" s="65"/>
      <c r="Y2" s="66"/>
    </row>
    <row r="3" spans="1:25" ht="14.5" thickBot="1" x14ac:dyDescent="0.35">
      <c r="B3" s="126" t="s">
        <v>1</v>
      </c>
      <c r="C3" s="127"/>
      <c r="E3" s="69" t="s">
        <v>2</v>
      </c>
      <c r="I3" s="3"/>
      <c r="J3" s="3"/>
      <c r="K3" s="3"/>
      <c r="L3" s="3"/>
      <c r="M3" s="3"/>
      <c r="N3" s="3"/>
      <c r="X3" s="65"/>
      <c r="Y3" s="66"/>
    </row>
    <row r="4" spans="1:25" x14ac:dyDescent="0.3">
      <c r="B4" s="161" t="s">
        <v>3</v>
      </c>
      <c r="C4" s="163"/>
      <c r="I4" s="3"/>
      <c r="J4" s="3"/>
      <c r="K4" s="3"/>
      <c r="L4" s="3"/>
      <c r="M4" s="3"/>
      <c r="N4" s="3"/>
      <c r="X4" s="65"/>
      <c r="Y4" s="66"/>
    </row>
    <row r="5" spans="1:25" ht="14.5" thickBot="1" x14ac:dyDescent="0.35">
      <c r="B5" s="140" t="s">
        <v>4</v>
      </c>
      <c r="C5" s="173"/>
      <c r="D5" s="72"/>
      <c r="I5" s="3"/>
      <c r="J5" s="3"/>
      <c r="K5" s="3"/>
      <c r="L5" s="3"/>
      <c r="M5" s="3"/>
      <c r="N5" s="3"/>
      <c r="X5" s="65"/>
      <c r="Y5" s="66"/>
    </row>
    <row r="6" spans="1:25" ht="14.5" thickBot="1" x14ac:dyDescent="0.35">
      <c r="A6" s="69"/>
      <c r="I6" s="3"/>
      <c r="J6" s="3"/>
      <c r="K6" s="3"/>
      <c r="L6" s="3"/>
      <c r="M6" s="3"/>
      <c r="N6" s="3"/>
      <c r="X6" s="65"/>
      <c r="Y6" s="66"/>
    </row>
    <row r="7" spans="1:25" ht="14.5" thickBot="1" x14ac:dyDescent="0.35">
      <c r="A7" s="69"/>
      <c r="B7" s="126" t="s">
        <v>5</v>
      </c>
      <c r="C7" s="127"/>
      <c r="D7" s="74"/>
      <c r="E7" s="68" t="s">
        <v>6</v>
      </c>
      <c r="F7" s="75"/>
      <c r="G7" s="174"/>
      <c r="I7" s="3"/>
      <c r="J7" s="3"/>
      <c r="K7" s="3"/>
      <c r="L7" s="3"/>
      <c r="M7" s="3"/>
      <c r="N7" s="3"/>
      <c r="X7" s="65"/>
      <c r="Y7" s="66"/>
    </row>
    <row r="8" spans="1:25" ht="14.5" thickBot="1" x14ac:dyDescent="0.35">
      <c r="A8" s="69"/>
      <c r="B8" s="128" t="s">
        <v>7</v>
      </c>
      <c r="C8" s="129"/>
      <c r="D8" s="74"/>
      <c r="E8" s="161" t="s">
        <v>8</v>
      </c>
      <c r="F8" s="162"/>
      <c r="G8" s="163"/>
      <c r="I8" s="144" t="s">
        <v>55</v>
      </c>
      <c r="J8" s="145"/>
      <c r="K8" s="145"/>
      <c r="L8" s="145"/>
      <c r="M8" s="145"/>
      <c r="N8" s="146"/>
      <c r="O8" s="77"/>
      <c r="P8" s="78"/>
      <c r="X8" s="65"/>
      <c r="Y8" s="66"/>
    </row>
    <row r="9" spans="1:25" x14ac:dyDescent="0.3">
      <c r="A9" s="76"/>
      <c r="B9" s="130" t="s">
        <v>9</v>
      </c>
      <c r="C9" s="131"/>
      <c r="D9" s="74"/>
      <c r="E9" s="79" t="s">
        <v>10</v>
      </c>
      <c r="F9" s="142" t="s">
        <v>11</v>
      </c>
      <c r="G9" s="143" t="s">
        <v>12</v>
      </c>
      <c r="I9" s="147" t="s">
        <v>58</v>
      </c>
      <c r="J9" s="148"/>
      <c r="K9" s="149"/>
      <c r="L9" s="149"/>
      <c r="M9" s="149"/>
      <c r="N9" s="150"/>
      <c r="O9" s="77"/>
      <c r="P9" s="78"/>
      <c r="X9" s="65"/>
      <c r="Y9" s="66"/>
    </row>
    <row r="10" spans="1:25" x14ac:dyDescent="0.3">
      <c r="A10" s="80"/>
      <c r="B10" s="130" t="s">
        <v>13</v>
      </c>
      <c r="C10" s="131"/>
      <c r="D10" s="81"/>
      <c r="E10" s="82" t="s">
        <v>14</v>
      </c>
      <c r="F10" s="83"/>
      <c r="G10" s="84"/>
      <c r="I10" s="56"/>
      <c r="J10" s="151"/>
      <c r="K10" s="3" t="s">
        <v>60</v>
      </c>
      <c r="L10" s="3"/>
      <c r="M10" s="3"/>
      <c r="N10" s="57"/>
      <c r="O10" s="77"/>
      <c r="P10" s="78"/>
      <c r="X10" s="65"/>
      <c r="Y10" s="66"/>
    </row>
    <row r="11" spans="1:25" x14ac:dyDescent="0.3">
      <c r="B11" s="130" t="s">
        <v>15</v>
      </c>
      <c r="C11" s="131"/>
      <c r="D11" s="85"/>
      <c r="E11" s="82" t="s">
        <v>16</v>
      </c>
      <c r="F11" s="83"/>
      <c r="G11" s="84"/>
      <c r="I11" s="56"/>
      <c r="J11" s="55"/>
      <c r="K11" s="3"/>
      <c r="L11" s="3"/>
      <c r="M11" s="3"/>
      <c r="N11" s="57"/>
      <c r="O11" s="77"/>
      <c r="P11" s="78"/>
      <c r="X11" s="65"/>
      <c r="Y11" s="66"/>
    </row>
    <row r="12" spans="1:25" x14ac:dyDescent="0.3">
      <c r="B12" s="130" t="s">
        <v>17</v>
      </c>
      <c r="C12" s="132"/>
      <c r="D12" s="86"/>
      <c r="E12" s="82" t="s">
        <v>18</v>
      </c>
      <c r="F12" s="83"/>
      <c r="G12" s="84"/>
      <c r="I12" s="56"/>
      <c r="J12" s="152"/>
      <c r="K12" s="3" t="s">
        <v>63</v>
      </c>
      <c r="L12" s="3"/>
      <c r="M12" s="3"/>
      <c r="N12" s="153"/>
      <c r="O12" s="77" t="s">
        <v>19</v>
      </c>
      <c r="P12" s="78"/>
      <c r="X12" s="65"/>
      <c r="Y12" s="66"/>
    </row>
    <row r="13" spans="1:25" x14ac:dyDescent="0.3">
      <c r="B13" s="133" t="s">
        <v>20</v>
      </c>
      <c r="C13" s="132"/>
      <c r="D13" s="74"/>
      <c r="E13" s="82" t="s">
        <v>21</v>
      </c>
      <c r="F13" s="83"/>
      <c r="G13" s="84"/>
      <c r="I13" s="56"/>
      <c r="J13" s="3"/>
      <c r="K13" s="3"/>
      <c r="L13" s="3"/>
      <c r="M13" s="3"/>
      <c r="N13" s="153"/>
      <c r="O13" s="77"/>
      <c r="P13" s="78"/>
      <c r="X13" s="65"/>
      <c r="Y13" s="66"/>
    </row>
    <row r="14" spans="1:25" x14ac:dyDescent="0.3">
      <c r="B14" s="133" t="s">
        <v>144</v>
      </c>
      <c r="C14" s="134"/>
      <c r="D14" s="77"/>
      <c r="E14" s="82" t="s">
        <v>22</v>
      </c>
      <c r="F14" s="83"/>
      <c r="G14" s="84"/>
      <c r="I14" s="56"/>
      <c r="J14" s="3"/>
      <c r="K14" s="3"/>
      <c r="L14" s="3"/>
      <c r="M14" s="3"/>
      <c r="N14" s="153"/>
      <c r="O14" s="77"/>
      <c r="P14" s="78"/>
      <c r="X14" s="65"/>
      <c r="Y14" s="66"/>
    </row>
    <row r="15" spans="1:25" x14ac:dyDescent="0.3">
      <c r="B15" s="133" t="s">
        <v>145</v>
      </c>
      <c r="C15" s="135"/>
      <c r="D15" s="87"/>
      <c r="E15" s="82" t="s">
        <v>23</v>
      </c>
      <c r="F15" s="83"/>
      <c r="G15" s="84"/>
      <c r="I15" s="56"/>
      <c r="J15" s="3"/>
      <c r="K15" s="3"/>
      <c r="L15" s="3"/>
      <c r="M15" s="3"/>
      <c r="N15" s="153"/>
      <c r="O15" s="77"/>
      <c r="P15" s="78"/>
      <c r="X15" s="65"/>
      <c r="Y15" s="66"/>
    </row>
    <row r="16" spans="1:25" x14ac:dyDescent="0.3">
      <c r="B16" s="130" t="s">
        <v>24</v>
      </c>
      <c r="C16" s="131"/>
      <c r="D16" s="72"/>
      <c r="E16" s="82"/>
      <c r="F16" s="83"/>
      <c r="G16" s="84"/>
      <c r="I16" s="154" t="s">
        <v>66</v>
      </c>
      <c r="J16" s="3"/>
      <c r="K16" s="3"/>
      <c r="L16" s="3"/>
      <c r="M16" s="3"/>
      <c r="N16" s="153"/>
      <c r="O16" s="77"/>
      <c r="P16" s="78"/>
      <c r="X16" s="65"/>
      <c r="Y16" s="66"/>
    </row>
    <row r="17" spans="1:25" x14ac:dyDescent="0.3">
      <c r="B17" s="118" t="s">
        <v>25</v>
      </c>
      <c r="C17" s="136"/>
      <c r="D17" s="87"/>
      <c r="E17" s="79"/>
      <c r="F17" s="160"/>
      <c r="G17" s="164"/>
      <c r="I17" s="56"/>
      <c r="J17" s="58"/>
      <c r="K17" s="3" t="s">
        <v>68</v>
      </c>
      <c r="L17" s="3"/>
      <c r="M17" s="3"/>
      <c r="N17" s="153"/>
      <c r="O17" s="77"/>
      <c r="P17" s="88" t="s">
        <v>26</v>
      </c>
      <c r="X17" s="65"/>
      <c r="Y17" s="66"/>
    </row>
    <row r="18" spans="1:25" x14ac:dyDescent="0.3">
      <c r="B18" s="79" t="s">
        <v>27</v>
      </c>
      <c r="C18" s="137"/>
      <c r="D18" s="87"/>
      <c r="E18" s="79" t="s">
        <v>28</v>
      </c>
      <c r="F18" s="142" t="s">
        <v>11</v>
      </c>
      <c r="G18" s="143" t="s">
        <v>12</v>
      </c>
      <c r="I18" s="56"/>
      <c r="J18" s="3"/>
      <c r="K18" s="3"/>
      <c r="L18" s="3"/>
      <c r="M18" s="3"/>
      <c r="N18" s="153"/>
      <c r="O18" s="77"/>
      <c r="P18" s="73" t="s">
        <v>29</v>
      </c>
      <c r="X18" s="65"/>
      <c r="Y18" s="66"/>
    </row>
    <row r="19" spans="1:25" ht="15" thickBot="1" x14ac:dyDescent="0.4">
      <c r="B19" s="133" t="s">
        <v>30</v>
      </c>
      <c r="C19" s="131"/>
      <c r="D19" s="87"/>
      <c r="E19" s="82" t="s">
        <v>31</v>
      </c>
      <c r="F19" s="83"/>
      <c r="G19" s="84"/>
      <c r="I19" s="59"/>
      <c r="J19" s="60"/>
      <c r="K19" s="155" t="s">
        <v>147</v>
      </c>
      <c r="L19" s="60"/>
      <c r="M19" s="60"/>
      <c r="N19" s="156"/>
      <c r="O19" s="77"/>
      <c r="P19" s="73" t="s">
        <v>32</v>
      </c>
      <c r="X19" s="65"/>
      <c r="Y19" s="66"/>
    </row>
    <row r="20" spans="1:25" x14ac:dyDescent="0.3">
      <c r="B20" s="133" t="s">
        <v>33</v>
      </c>
      <c r="C20" s="138">
        <f>C12*C14</f>
        <v>0</v>
      </c>
      <c r="D20" s="89"/>
      <c r="E20" s="82" t="s">
        <v>34</v>
      </c>
      <c r="F20" s="83"/>
      <c r="G20" s="84"/>
      <c r="O20" s="77"/>
      <c r="P20" s="90"/>
      <c r="X20" s="65"/>
      <c r="Y20" s="66"/>
    </row>
    <row r="21" spans="1:25" x14ac:dyDescent="0.3">
      <c r="B21" s="133" t="s">
        <v>35</v>
      </c>
      <c r="C21" s="139"/>
      <c r="D21" s="91"/>
      <c r="E21" s="82" t="s">
        <v>36</v>
      </c>
      <c r="F21" s="83"/>
      <c r="G21" s="84"/>
      <c r="O21" s="77"/>
      <c r="P21" s="78"/>
      <c r="X21" s="65"/>
      <c r="Y21" s="66"/>
    </row>
    <row r="22" spans="1:25" ht="14.5" thickBot="1" x14ac:dyDescent="0.35">
      <c r="B22" s="133" t="s">
        <v>37</v>
      </c>
      <c r="C22" s="139"/>
      <c r="D22" s="76"/>
      <c r="E22" s="140" t="s">
        <v>38</v>
      </c>
      <c r="F22" s="165">
        <f>SUM(F10:F21)</f>
        <v>0</v>
      </c>
      <c r="G22" s="166"/>
      <c r="O22" s="77"/>
      <c r="P22" s="78"/>
      <c r="X22" s="65"/>
      <c r="Y22" s="66"/>
    </row>
    <row r="23" spans="1:25" ht="14.5" thickBot="1" x14ac:dyDescent="0.35">
      <c r="B23" s="140" t="s">
        <v>39</v>
      </c>
      <c r="C23" s="141"/>
      <c r="G23" s="92"/>
      <c r="O23" s="77"/>
      <c r="P23" s="78"/>
      <c r="X23" s="65"/>
      <c r="Y23" s="66"/>
    </row>
    <row r="24" spans="1:25" x14ac:dyDescent="0.3">
      <c r="A24" s="93"/>
      <c r="G24" s="92"/>
      <c r="H24" s="94"/>
      <c r="O24" s="77"/>
      <c r="P24" s="78"/>
      <c r="X24" s="65"/>
      <c r="Y24" s="66"/>
    </row>
    <row r="25" spans="1:25" ht="14.5" thickBot="1" x14ac:dyDescent="0.35">
      <c r="A25" s="93"/>
      <c r="B25" s="95"/>
      <c r="C25" s="95"/>
      <c r="G25" s="96"/>
      <c r="H25" s="94"/>
      <c r="J25" s="76"/>
      <c r="K25" s="97"/>
      <c r="N25" s="76"/>
      <c r="O25" s="77"/>
      <c r="P25" s="78"/>
      <c r="X25" s="65"/>
      <c r="Y25" s="66"/>
    </row>
    <row r="26" spans="1:25" ht="14.5" thickBot="1" x14ac:dyDescent="0.35">
      <c r="A26" s="93"/>
      <c r="B26" s="68" t="str">
        <f>"Box 3: Income Information in  "&amp;C4</f>
        <v xml:space="preserve">Box 3: Income Information in  </v>
      </c>
      <c r="C26" s="174"/>
      <c r="E26" s="126" t="s">
        <v>40</v>
      </c>
      <c r="F26" s="175"/>
      <c r="G26" s="92"/>
      <c r="H26" s="94"/>
      <c r="J26" s="76"/>
      <c r="K26" s="97"/>
      <c r="N26" s="76"/>
      <c r="O26" s="77"/>
      <c r="P26" s="78"/>
      <c r="X26" s="65"/>
      <c r="Y26" s="66"/>
    </row>
    <row r="27" spans="1:25" x14ac:dyDescent="0.3">
      <c r="A27" s="93"/>
      <c r="B27" s="117" t="s">
        <v>41</v>
      </c>
      <c r="C27" s="111"/>
      <c r="E27" s="117" t="s">
        <v>42</v>
      </c>
      <c r="F27" s="167"/>
      <c r="G27" s="92"/>
      <c r="H27" s="94"/>
      <c r="J27" s="76"/>
      <c r="K27" s="97"/>
      <c r="N27" s="76"/>
      <c r="O27" s="77"/>
      <c r="P27" s="78"/>
      <c r="X27" s="65"/>
      <c r="Y27" s="66"/>
    </row>
    <row r="28" spans="1:25" ht="14.5" thickBot="1" x14ac:dyDescent="0.35">
      <c r="A28" s="93"/>
      <c r="B28" s="118" t="s">
        <v>43</v>
      </c>
      <c r="C28" s="119"/>
      <c r="E28" s="168" t="s">
        <v>44</v>
      </c>
      <c r="F28" s="169"/>
      <c r="G28" s="92"/>
      <c r="H28" s="94"/>
      <c r="J28" s="76"/>
      <c r="K28" s="97"/>
      <c r="N28" s="76"/>
      <c r="O28" s="77"/>
      <c r="P28" s="78"/>
      <c r="X28" s="65"/>
      <c r="Y28" s="66"/>
    </row>
    <row r="29" spans="1:25" x14ac:dyDescent="0.3">
      <c r="A29" s="93"/>
      <c r="B29" s="118" t="s">
        <v>45</v>
      </c>
      <c r="C29" s="113"/>
      <c r="G29" s="92"/>
      <c r="H29" s="94"/>
      <c r="J29" s="76"/>
      <c r="K29" s="97"/>
      <c r="N29" s="76"/>
      <c r="O29" s="77"/>
      <c r="P29" s="78"/>
      <c r="X29" s="65"/>
      <c r="Y29" s="66"/>
    </row>
    <row r="30" spans="1:25" ht="14.5" thickBot="1" x14ac:dyDescent="0.35">
      <c r="A30" s="93"/>
      <c r="B30" s="118" t="s">
        <v>46</v>
      </c>
      <c r="C30" s="113"/>
      <c r="G30" s="92"/>
      <c r="H30" s="94"/>
      <c r="J30" s="76"/>
      <c r="K30" s="97"/>
      <c r="N30" s="76"/>
      <c r="O30" s="77"/>
      <c r="P30" s="78"/>
      <c r="X30" s="65"/>
      <c r="Y30" s="66"/>
    </row>
    <row r="31" spans="1:25" ht="14.5" thickBot="1" x14ac:dyDescent="0.35">
      <c r="A31" s="93"/>
      <c r="B31" s="118" t="s">
        <v>47</v>
      </c>
      <c r="C31" s="120"/>
      <c r="E31" s="68" t="s">
        <v>48</v>
      </c>
      <c r="F31" s="174"/>
      <c r="G31" s="96"/>
      <c r="H31" s="94"/>
      <c r="J31" s="76"/>
      <c r="K31" s="97"/>
      <c r="N31" s="76"/>
      <c r="O31" s="77"/>
      <c r="P31" s="78"/>
      <c r="X31" s="65"/>
      <c r="Y31" s="66"/>
    </row>
    <row r="32" spans="1:25" x14ac:dyDescent="0.3">
      <c r="A32" s="93"/>
      <c r="B32" s="118" t="s">
        <v>49</v>
      </c>
      <c r="C32" s="113"/>
      <c r="E32" s="117" t="s">
        <v>50</v>
      </c>
      <c r="F32" s="171"/>
      <c r="G32" s="92"/>
      <c r="H32" s="94"/>
      <c r="J32" s="76"/>
      <c r="K32" s="97"/>
      <c r="N32" s="76"/>
      <c r="O32" s="77"/>
      <c r="P32" s="78"/>
      <c r="X32" s="65"/>
      <c r="Y32" s="66"/>
    </row>
    <row r="33" spans="1:25" ht="14.5" thickBot="1" x14ac:dyDescent="0.35">
      <c r="A33" s="93"/>
      <c r="B33" s="79" t="str">
        <f>"Monthly tariff: "&amp;C4</f>
        <v xml:space="preserve">Monthly tariff: </v>
      </c>
      <c r="C33" s="121">
        <f>IF(C28="Fixed tariff",C29,IF(C28="Price per m3",C30*C31,C32))</f>
        <v>0</v>
      </c>
      <c r="E33" s="168" t="str">
        <f>"Amount in reserve at end of year "&amp;F32</f>
        <v xml:space="preserve">Amount in reserve at end of year </v>
      </c>
      <c r="F33" s="172" t="e">
        <f>HLOOKUP('2- Data Entry'!F32,'4-Summary Income &amp; Expenditures'!C30:X32,3)</f>
        <v>#DIV/0!</v>
      </c>
      <c r="G33" s="92"/>
      <c r="H33" s="94"/>
      <c r="J33" s="76"/>
      <c r="K33" s="97"/>
      <c r="N33" s="76"/>
      <c r="O33" s="77"/>
      <c r="P33" s="78"/>
      <c r="X33" s="65"/>
      <c r="Y33" s="66"/>
    </row>
    <row r="34" spans="1:25" x14ac:dyDescent="0.3">
      <c r="A34" s="93"/>
      <c r="B34" s="79" t="s">
        <v>51</v>
      </c>
      <c r="C34" s="122"/>
      <c r="G34" s="98"/>
      <c r="H34" s="94"/>
      <c r="J34" s="76"/>
      <c r="K34" s="97"/>
      <c r="N34" s="76"/>
      <c r="O34" s="77"/>
      <c r="P34" s="78"/>
      <c r="X34" s="65"/>
      <c r="Y34" s="66"/>
    </row>
    <row r="35" spans="1:25" x14ac:dyDescent="0.3">
      <c r="A35" s="93"/>
      <c r="B35" s="118" t="str">
        <f>"Cost of new connection: "&amp;C4</f>
        <v xml:space="preserve">Cost of new connection: </v>
      </c>
      <c r="C35" s="113"/>
      <c r="G35" s="92"/>
      <c r="H35" s="94"/>
      <c r="J35" s="76"/>
      <c r="K35" s="97"/>
      <c r="N35" s="76"/>
      <c r="O35" s="77"/>
      <c r="P35" s="78"/>
      <c r="X35" s="65"/>
      <c r="Y35" s="66"/>
    </row>
    <row r="36" spans="1:25" x14ac:dyDescent="0.3">
      <c r="A36" s="93"/>
      <c r="B36" s="118" t="s">
        <v>52</v>
      </c>
      <c r="C36" s="119"/>
      <c r="G36" s="92"/>
      <c r="H36" s="94"/>
      <c r="J36" s="76"/>
      <c r="K36" s="97"/>
      <c r="N36" s="76"/>
      <c r="O36" s="77"/>
      <c r="P36" s="78"/>
      <c r="X36" s="65"/>
      <c r="Y36" s="66"/>
    </row>
    <row r="37" spans="1:25" x14ac:dyDescent="0.3">
      <c r="A37" s="93"/>
      <c r="B37" s="118" t="s">
        <v>53</v>
      </c>
      <c r="C37" s="123"/>
      <c r="H37" s="94"/>
      <c r="J37" s="76"/>
      <c r="K37" s="97"/>
      <c r="N37" s="76"/>
      <c r="O37" s="77"/>
      <c r="P37" s="78"/>
      <c r="X37" s="65"/>
      <c r="Y37" s="65"/>
    </row>
    <row r="38" spans="1:25" x14ac:dyDescent="0.3">
      <c r="A38" s="93"/>
      <c r="B38" s="118" t="s">
        <v>54</v>
      </c>
      <c r="C38" s="123"/>
      <c r="G38" s="62"/>
      <c r="H38" s="62"/>
      <c r="I38" s="157"/>
      <c r="J38" s="157"/>
      <c r="K38" s="158"/>
      <c r="L38" s="159"/>
      <c r="M38" s="159"/>
      <c r="N38" s="159"/>
      <c r="O38" s="77"/>
      <c r="P38" s="78"/>
      <c r="X38" s="65"/>
      <c r="Y38" s="65"/>
    </row>
    <row r="39" spans="1:25" x14ac:dyDescent="0.3">
      <c r="A39" s="93"/>
      <c r="B39" s="118" t="s">
        <v>56</v>
      </c>
      <c r="C39" s="113"/>
      <c r="G39" s="92"/>
      <c r="H39" s="94"/>
      <c r="J39" s="76"/>
      <c r="K39" s="97"/>
      <c r="N39" s="76"/>
      <c r="O39" s="77"/>
      <c r="P39" s="78"/>
      <c r="X39" s="65"/>
      <c r="Y39" s="66"/>
    </row>
    <row r="40" spans="1:25" x14ac:dyDescent="0.3">
      <c r="A40" s="93"/>
      <c r="B40" s="118" t="s">
        <v>57</v>
      </c>
      <c r="C40" s="113"/>
      <c r="G40" s="92"/>
      <c r="H40" s="94"/>
      <c r="J40" s="76"/>
      <c r="K40" s="97"/>
      <c r="N40" s="76"/>
      <c r="O40" s="77"/>
      <c r="P40" s="78"/>
      <c r="X40" s="65"/>
      <c r="Y40" s="66"/>
    </row>
    <row r="41" spans="1:25" x14ac:dyDescent="0.3">
      <c r="A41" s="93"/>
      <c r="B41" s="118" t="s">
        <v>59</v>
      </c>
      <c r="C41" s="113"/>
      <c r="G41" s="92"/>
      <c r="H41" s="94"/>
      <c r="J41" s="76"/>
      <c r="K41" s="97"/>
      <c r="N41" s="76"/>
      <c r="O41" s="77"/>
      <c r="P41" s="78"/>
      <c r="X41" s="65"/>
      <c r="Y41" s="66"/>
    </row>
    <row r="42" spans="1:25" x14ac:dyDescent="0.3">
      <c r="A42" s="93"/>
      <c r="B42" s="118" t="s">
        <v>61</v>
      </c>
      <c r="C42" s="113"/>
      <c r="G42" s="92"/>
      <c r="H42" s="94"/>
      <c r="J42" s="76"/>
      <c r="K42" s="97"/>
      <c r="N42" s="76"/>
      <c r="O42" s="77"/>
      <c r="P42" s="78"/>
      <c r="X42" s="65"/>
      <c r="Y42" s="66"/>
    </row>
    <row r="43" spans="1:25" x14ac:dyDescent="0.3">
      <c r="A43" s="93"/>
      <c r="B43" s="79" t="s">
        <v>62</v>
      </c>
      <c r="C43" s="122"/>
      <c r="D43" s="99"/>
      <c r="E43" s="62"/>
      <c r="F43" s="62"/>
      <c r="N43" s="76"/>
      <c r="S43" s="65"/>
      <c r="T43" s="65"/>
    </row>
    <row r="44" spans="1:25" ht="14.5" thickBot="1" x14ac:dyDescent="0.35">
      <c r="A44" s="93"/>
      <c r="B44" s="124" t="s">
        <v>64</v>
      </c>
      <c r="C44" s="125"/>
      <c r="D44" s="99"/>
      <c r="E44" s="63"/>
      <c r="F44" s="63"/>
      <c r="N44" s="76"/>
      <c r="S44" s="65"/>
      <c r="T44" s="65"/>
    </row>
    <row r="45" spans="1:25" ht="14.5" thickBot="1" x14ac:dyDescent="0.35">
      <c r="A45" s="100"/>
      <c r="B45" s="63"/>
      <c r="C45" s="63"/>
      <c r="E45" s="88"/>
      <c r="F45" s="88"/>
      <c r="N45" s="76"/>
    </row>
    <row r="46" spans="1:25" s="63" customFormat="1" ht="14.5" thickBot="1" x14ac:dyDescent="0.35">
      <c r="A46" s="101"/>
      <c r="B46" s="68" t="str">
        <f>"Box 4: Information on Annual Operation and Maintenance Expenditures in "&amp;$C$4</f>
        <v xml:space="preserve">Box 4: Information on Annual Operation and Maintenance Expenditures in </v>
      </c>
      <c r="C46" s="174"/>
      <c r="E46" s="88"/>
      <c r="F46" s="88"/>
      <c r="G46" s="69"/>
      <c r="H46" s="69"/>
      <c r="I46" s="69"/>
      <c r="J46" s="69"/>
      <c r="K46" s="69"/>
      <c r="L46" s="69"/>
      <c r="M46" s="69"/>
      <c r="N46" s="76"/>
    </row>
    <row r="47" spans="1:25" s="62" customFormat="1" x14ac:dyDescent="0.3">
      <c r="A47" s="102"/>
      <c r="B47" s="110" t="s">
        <v>65</v>
      </c>
      <c r="C47" s="111"/>
      <c r="D47" s="63"/>
      <c r="E47" s="103"/>
      <c r="F47" s="104"/>
      <c r="G47" s="63"/>
      <c r="H47" s="63"/>
      <c r="I47" s="69"/>
      <c r="J47" s="69"/>
      <c r="K47" s="69"/>
      <c r="L47" s="69"/>
      <c r="M47" s="69"/>
      <c r="N47" s="76"/>
      <c r="O47" s="63"/>
      <c r="P47" s="63"/>
      <c r="Q47" s="63"/>
      <c r="R47" s="63"/>
      <c r="S47" s="63"/>
    </row>
    <row r="48" spans="1:25" s="62" customFormat="1" x14ac:dyDescent="0.3">
      <c r="A48" s="102"/>
      <c r="B48" s="112" t="s">
        <v>67</v>
      </c>
      <c r="C48" s="113"/>
      <c r="D48" s="63"/>
      <c r="E48" s="69"/>
      <c r="F48" s="69"/>
      <c r="G48" s="69"/>
      <c r="I48" s="69"/>
      <c r="J48" s="69"/>
      <c r="K48" s="69"/>
      <c r="L48" s="69"/>
      <c r="M48" s="69"/>
      <c r="N48" s="76"/>
      <c r="O48" s="63"/>
      <c r="P48" s="63"/>
      <c r="Q48" s="63"/>
      <c r="R48" s="63"/>
      <c r="S48" s="63"/>
      <c r="T48" s="63"/>
      <c r="U48" s="63"/>
      <c r="V48" s="63"/>
      <c r="W48" s="63"/>
      <c r="X48" s="63"/>
    </row>
    <row r="49" spans="1:24" s="63" customFormat="1" x14ac:dyDescent="0.3">
      <c r="A49" s="102"/>
      <c r="B49" s="112" t="s">
        <v>69</v>
      </c>
      <c r="C49" s="113"/>
      <c r="E49" s="69"/>
      <c r="F49" s="69"/>
      <c r="G49" s="69"/>
      <c r="I49" s="69"/>
      <c r="J49" s="69"/>
      <c r="K49" s="69"/>
      <c r="L49" s="69"/>
      <c r="M49" s="69"/>
      <c r="N49" s="76"/>
    </row>
    <row r="50" spans="1:24" s="88" customFormat="1" x14ac:dyDescent="0.3">
      <c r="A50" s="102"/>
      <c r="B50" s="112" t="s">
        <v>70</v>
      </c>
      <c r="C50" s="113"/>
      <c r="D50" s="63"/>
      <c r="E50" s="69"/>
      <c r="F50" s="69"/>
      <c r="G50" s="69"/>
      <c r="I50" s="69"/>
      <c r="J50" s="76"/>
      <c r="K50" s="97"/>
      <c r="L50" s="69"/>
      <c r="M50" s="69"/>
      <c r="N50" s="76"/>
      <c r="O50" s="63"/>
      <c r="P50" s="63"/>
      <c r="Q50" s="63"/>
      <c r="R50" s="63"/>
      <c r="S50" s="63"/>
      <c r="T50" s="63"/>
      <c r="U50" s="63"/>
      <c r="V50" s="63"/>
      <c r="W50" s="63"/>
      <c r="X50" s="63"/>
    </row>
    <row r="51" spans="1:24" s="88" customFormat="1" x14ac:dyDescent="0.3">
      <c r="A51" s="102"/>
      <c r="B51" s="112" t="s">
        <v>71</v>
      </c>
      <c r="C51" s="113"/>
      <c r="D51" s="63"/>
      <c r="E51" s="69"/>
      <c r="F51" s="69"/>
      <c r="G51" s="69"/>
      <c r="J51" s="63"/>
      <c r="K51" s="63"/>
      <c r="L51" s="63"/>
      <c r="M51" s="63"/>
      <c r="N51" s="63"/>
      <c r="O51" s="63"/>
      <c r="P51" s="63"/>
      <c r="Q51" s="63"/>
      <c r="R51" s="63"/>
      <c r="S51" s="63"/>
      <c r="T51" s="63"/>
      <c r="U51" s="63"/>
      <c r="V51" s="63"/>
      <c r="W51" s="63"/>
      <c r="X51" s="63"/>
    </row>
    <row r="52" spans="1:24" s="88" customFormat="1" x14ac:dyDescent="0.3">
      <c r="A52" s="102"/>
      <c r="B52" s="112" t="s">
        <v>72</v>
      </c>
      <c r="C52" s="113"/>
      <c r="D52" s="63"/>
      <c r="E52" s="69"/>
      <c r="F52" s="69"/>
      <c r="G52" s="69"/>
      <c r="J52" s="63"/>
      <c r="K52" s="63"/>
      <c r="L52" s="63"/>
      <c r="M52" s="63"/>
      <c r="N52" s="63"/>
      <c r="O52" s="63"/>
      <c r="P52" s="63"/>
      <c r="Q52" s="63"/>
      <c r="R52" s="63"/>
      <c r="S52" s="63"/>
      <c r="T52" s="63"/>
      <c r="U52" s="63"/>
      <c r="V52" s="63"/>
      <c r="W52" s="63"/>
      <c r="X52" s="63"/>
    </row>
    <row r="53" spans="1:24" s="88" customFormat="1" x14ac:dyDescent="0.3">
      <c r="A53" s="102"/>
      <c r="B53" s="112" t="s">
        <v>73</v>
      </c>
      <c r="C53" s="113"/>
      <c r="D53" s="63"/>
      <c r="E53" s="63"/>
      <c r="F53" s="63"/>
      <c r="G53" s="69"/>
      <c r="J53" s="63"/>
      <c r="K53" s="63"/>
      <c r="L53" s="63"/>
      <c r="M53" s="63"/>
      <c r="N53" s="63"/>
      <c r="O53" s="63"/>
      <c r="P53" s="63"/>
      <c r="Q53" s="63"/>
      <c r="R53" s="63"/>
      <c r="S53" s="63"/>
      <c r="T53" s="63"/>
      <c r="U53" s="63"/>
      <c r="V53" s="63"/>
      <c r="W53" s="63"/>
      <c r="X53" s="63"/>
    </row>
    <row r="54" spans="1:24" s="63" customFormat="1" x14ac:dyDescent="0.3">
      <c r="A54" s="102"/>
      <c r="B54" s="112" t="s">
        <v>74</v>
      </c>
      <c r="C54" s="113"/>
      <c r="G54" s="69"/>
      <c r="I54" s="88"/>
    </row>
    <row r="55" spans="1:24" s="63" customFormat="1" x14ac:dyDescent="0.3">
      <c r="A55" s="102"/>
      <c r="B55" s="112" t="s">
        <v>75</v>
      </c>
      <c r="C55" s="113"/>
      <c r="E55" s="88"/>
      <c r="F55" s="88"/>
      <c r="G55" s="69"/>
    </row>
    <row r="56" spans="1:24" s="63" customFormat="1" ht="14.5" thickBot="1" x14ac:dyDescent="0.35">
      <c r="A56" s="102"/>
      <c r="B56" s="114" t="s">
        <v>76</v>
      </c>
      <c r="C56" s="115"/>
      <c r="E56" s="69"/>
      <c r="F56" s="69"/>
      <c r="G56" s="69"/>
    </row>
    <row r="57" spans="1:24" s="64" customFormat="1" x14ac:dyDescent="0.3">
      <c r="A57" s="102"/>
      <c r="B57" s="105"/>
      <c r="C57" s="105"/>
      <c r="E57" s="62"/>
      <c r="F57" s="62"/>
      <c r="G57" s="62"/>
      <c r="I57" s="88"/>
      <c r="J57" s="63"/>
      <c r="K57" s="63"/>
      <c r="L57" s="63"/>
      <c r="M57" s="63"/>
      <c r="N57" s="63"/>
    </row>
    <row r="58" spans="1:24" s="63" customFormat="1" x14ac:dyDescent="0.3">
      <c r="A58" s="102"/>
      <c r="B58" s="105"/>
      <c r="C58" s="105"/>
      <c r="E58" s="62"/>
      <c r="F58" s="62"/>
      <c r="G58" s="62"/>
      <c r="I58" s="64"/>
      <c r="J58" s="64"/>
      <c r="K58" s="64"/>
      <c r="L58" s="64"/>
      <c r="M58" s="64"/>
      <c r="N58" s="64"/>
    </row>
    <row r="59" spans="1:24" s="63" customFormat="1" x14ac:dyDescent="0.3">
      <c r="A59" s="102"/>
      <c r="B59" s="105"/>
      <c r="C59" s="105"/>
    </row>
    <row r="60" spans="1:24" s="105" customFormat="1" x14ac:dyDescent="0.3">
      <c r="A60" s="102"/>
      <c r="D60" s="64"/>
      <c r="E60" s="88"/>
      <c r="F60" s="88"/>
      <c r="G60" s="88"/>
      <c r="I60" s="63"/>
      <c r="J60" s="63"/>
      <c r="K60" s="63"/>
      <c r="L60" s="63"/>
      <c r="M60" s="63"/>
      <c r="N60" s="63"/>
      <c r="O60" s="64"/>
      <c r="P60" s="64"/>
      <c r="Q60" s="64"/>
      <c r="R60" s="64"/>
      <c r="S60" s="64"/>
      <c r="T60" s="64"/>
      <c r="U60" s="64"/>
      <c r="V60" s="64"/>
      <c r="W60" s="64"/>
      <c r="X60" s="64"/>
    </row>
    <row r="61" spans="1:24" s="105" customFormat="1" x14ac:dyDescent="0.3">
      <c r="A61" s="102"/>
      <c r="B61" s="106"/>
      <c r="C61" s="106"/>
      <c r="D61" s="64"/>
      <c r="E61" s="88"/>
      <c r="F61" s="88"/>
      <c r="G61" s="88"/>
      <c r="J61" s="64"/>
      <c r="K61" s="64"/>
      <c r="L61" s="64"/>
      <c r="M61" s="64"/>
      <c r="N61" s="64"/>
      <c r="O61" s="64"/>
      <c r="P61" s="64"/>
      <c r="Q61" s="64"/>
      <c r="R61" s="64"/>
      <c r="S61" s="64"/>
      <c r="T61" s="64"/>
      <c r="U61" s="64"/>
      <c r="V61" s="64"/>
      <c r="W61" s="64"/>
      <c r="X61" s="64"/>
    </row>
    <row r="62" spans="1:24" s="105" customFormat="1" x14ac:dyDescent="0.3">
      <c r="A62" s="102"/>
      <c r="B62" s="106"/>
      <c r="C62" s="106"/>
      <c r="D62" s="64"/>
      <c r="E62" s="88"/>
      <c r="F62" s="88"/>
      <c r="G62" s="88"/>
      <c r="J62" s="64"/>
      <c r="K62" s="64"/>
      <c r="L62" s="64"/>
      <c r="M62" s="64"/>
      <c r="N62" s="64"/>
      <c r="O62" s="64"/>
      <c r="P62" s="64"/>
      <c r="Q62" s="64"/>
      <c r="R62" s="64"/>
      <c r="S62" s="64"/>
      <c r="T62" s="64"/>
      <c r="U62" s="64"/>
      <c r="V62" s="64"/>
      <c r="W62" s="64"/>
      <c r="X62" s="64"/>
    </row>
    <row r="63" spans="1:24" s="105" customFormat="1" x14ac:dyDescent="0.3">
      <c r="A63" s="102"/>
      <c r="B63" s="69"/>
      <c r="C63" s="69"/>
      <c r="D63" s="64"/>
      <c r="E63" s="88"/>
      <c r="F63" s="88"/>
      <c r="G63" s="88"/>
      <c r="J63" s="64"/>
      <c r="K63" s="64"/>
      <c r="L63" s="64"/>
      <c r="M63" s="64"/>
      <c r="N63" s="64"/>
      <c r="O63" s="64"/>
      <c r="P63" s="64"/>
      <c r="Q63" s="64"/>
      <c r="R63" s="64"/>
      <c r="S63" s="64"/>
      <c r="T63" s="64"/>
      <c r="U63" s="64"/>
      <c r="V63" s="64"/>
      <c r="W63" s="64"/>
      <c r="X63" s="64"/>
    </row>
    <row r="64" spans="1:24" s="106" customFormat="1" x14ac:dyDescent="0.3">
      <c r="A64" s="102"/>
      <c r="B64" s="69"/>
      <c r="C64" s="69"/>
      <c r="D64" s="69"/>
      <c r="E64" s="63"/>
      <c r="F64" s="63"/>
      <c r="G64" s="63"/>
      <c r="I64" s="105"/>
      <c r="J64" s="64"/>
      <c r="K64" s="64"/>
      <c r="L64" s="64"/>
      <c r="M64" s="64"/>
      <c r="N64" s="64"/>
      <c r="O64" s="69"/>
      <c r="P64" s="69"/>
      <c r="Q64" s="69"/>
      <c r="R64" s="69"/>
      <c r="S64" s="69"/>
      <c r="T64" s="69"/>
      <c r="U64" s="69"/>
      <c r="V64" s="69"/>
      <c r="W64" s="69"/>
      <c r="X64" s="69"/>
    </row>
    <row r="65" spans="1:24" s="106" customFormat="1" x14ac:dyDescent="0.3">
      <c r="A65" s="102"/>
      <c r="B65" s="69"/>
      <c r="C65" s="69"/>
      <c r="D65" s="69"/>
      <c r="E65" s="63"/>
      <c r="F65" s="63"/>
      <c r="G65" s="63"/>
      <c r="J65" s="69"/>
      <c r="K65" s="69"/>
      <c r="L65" s="69"/>
      <c r="M65" s="69"/>
      <c r="N65" s="69"/>
      <c r="O65" s="69"/>
      <c r="P65" s="69"/>
      <c r="Q65" s="69"/>
      <c r="R65" s="69"/>
      <c r="S65" s="69"/>
      <c r="T65" s="69"/>
      <c r="U65" s="69"/>
      <c r="V65" s="69"/>
      <c r="W65" s="69"/>
      <c r="X65" s="69"/>
    </row>
    <row r="66" spans="1:24" x14ac:dyDescent="0.3">
      <c r="A66" s="102"/>
      <c r="C66" s="69"/>
      <c r="E66" s="63"/>
      <c r="F66" s="63"/>
      <c r="G66" s="63"/>
      <c r="I66" s="106"/>
    </row>
    <row r="67" spans="1:24" x14ac:dyDescent="0.3">
      <c r="A67" s="102"/>
      <c r="C67" s="69"/>
      <c r="E67" s="88"/>
      <c r="F67" s="88"/>
      <c r="G67" s="88"/>
    </row>
    <row r="68" spans="1:24" x14ac:dyDescent="0.3">
      <c r="A68" s="102"/>
      <c r="B68" s="107"/>
      <c r="C68" s="107"/>
      <c r="E68" s="64"/>
      <c r="F68" s="64"/>
      <c r="G68" s="64"/>
    </row>
    <row r="69" spans="1:24" x14ac:dyDescent="0.3">
      <c r="A69" s="102"/>
      <c r="B69" s="62"/>
      <c r="C69" s="62"/>
      <c r="E69" s="63"/>
      <c r="F69" s="63"/>
      <c r="G69" s="63"/>
    </row>
    <row r="70" spans="1:24" x14ac:dyDescent="0.3">
      <c r="A70" s="102"/>
      <c r="B70" s="62"/>
      <c r="C70" s="62"/>
      <c r="E70" s="63"/>
      <c r="F70" s="63"/>
      <c r="G70" s="63"/>
    </row>
    <row r="71" spans="1:24" s="107" customFormat="1" x14ac:dyDescent="0.3">
      <c r="A71" s="102"/>
      <c r="B71" s="62"/>
      <c r="C71" s="62"/>
      <c r="D71" s="108"/>
      <c r="E71" s="105"/>
      <c r="F71" s="105"/>
      <c r="G71" s="105"/>
      <c r="I71" s="69"/>
      <c r="J71" s="69"/>
      <c r="K71" s="69"/>
      <c r="L71" s="69"/>
      <c r="M71" s="69"/>
      <c r="N71" s="69"/>
      <c r="O71" s="108"/>
      <c r="P71" s="108"/>
      <c r="Q71" s="108"/>
      <c r="R71" s="108"/>
      <c r="S71" s="108"/>
      <c r="T71" s="108"/>
      <c r="U71" s="108"/>
      <c r="V71" s="108"/>
      <c r="W71" s="108"/>
      <c r="X71" s="108"/>
    </row>
    <row r="72" spans="1:24" s="62" customFormat="1" x14ac:dyDescent="0.3">
      <c r="A72" s="102"/>
      <c r="D72" s="63"/>
      <c r="E72" s="105"/>
      <c r="F72" s="105"/>
      <c r="G72" s="105"/>
      <c r="I72" s="107"/>
      <c r="J72" s="108"/>
      <c r="K72" s="108"/>
      <c r="L72" s="108"/>
      <c r="M72" s="108"/>
      <c r="N72" s="108"/>
      <c r="O72" s="63"/>
      <c r="P72" s="63"/>
      <c r="Q72" s="63"/>
      <c r="R72" s="63"/>
      <c r="S72" s="63"/>
      <c r="T72" s="63"/>
      <c r="U72" s="63"/>
      <c r="V72" s="63"/>
      <c r="W72" s="63"/>
      <c r="X72" s="63"/>
    </row>
    <row r="73" spans="1:24" s="62" customFormat="1" x14ac:dyDescent="0.3">
      <c r="A73" s="102"/>
      <c r="D73" s="63"/>
      <c r="E73" s="105"/>
      <c r="F73" s="105"/>
      <c r="G73" s="105"/>
      <c r="J73" s="63"/>
      <c r="K73" s="63"/>
      <c r="L73" s="63"/>
      <c r="M73" s="63"/>
      <c r="N73" s="63"/>
      <c r="O73" s="63"/>
      <c r="P73" s="63"/>
      <c r="Q73" s="63"/>
      <c r="R73" s="63"/>
      <c r="S73" s="63"/>
      <c r="T73" s="63"/>
      <c r="U73" s="63"/>
      <c r="V73" s="63"/>
      <c r="W73" s="63"/>
      <c r="X73" s="63"/>
    </row>
    <row r="74" spans="1:24" s="62" customFormat="1" x14ac:dyDescent="0.3">
      <c r="A74" s="102"/>
      <c r="D74" s="63"/>
      <c r="E74" s="105"/>
      <c r="F74" s="105"/>
      <c r="G74" s="105"/>
      <c r="J74" s="63"/>
      <c r="K74" s="63"/>
      <c r="L74" s="63"/>
      <c r="M74" s="63"/>
      <c r="N74" s="63"/>
      <c r="O74" s="63"/>
      <c r="P74" s="63"/>
      <c r="Q74" s="63"/>
      <c r="R74" s="63"/>
      <c r="S74" s="63"/>
      <c r="T74" s="63"/>
      <c r="U74" s="63"/>
      <c r="V74" s="63"/>
      <c r="W74" s="63"/>
      <c r="X74" s="63"/>
    </row>
    <row r="75" spans="1:24" s="62" customFormat="1" x14ac:dyDescent="0.3">
      <c r="A75" s="102"/>
      <c r="D75" s="63"/>
      <c r="E75" s="106"/>
      <c r="F75" s="106"/>
      <c r="G75" s="106"/>
      <c r="J75" s="63"/>
      <c r="K75" s="63"/>
      <c r="L75" s="63"/>
      <c r="M75" s="63"/>
      <c r="N75" s="63"/>
      <c r="O75" s="63"/>
      <c r="P75" s="63"/>
      <c r="Q75" s="63"/>
      <c r="R75" s="63"/>
      <c r="S75" s="63"/>
      <c r="T75" s="63"/>
      <c r="U75" s="63"/>
      <c r="V75" s="63"/>
      <c r="W75" s="63"/>
      <c r="X75" s="63"/>
    </row>
    <row r="76" spans="1:24" s="62" customFormat="1" x14ac:dyDescent="0.3">
      <c r="A76" s="102"/>
      <c r="D76" s="63"/>
      <c r="E76" s="106"/>
      <c r="F76" s="106"/>
      <c r="G76" s="106"/>
      <c r="J76" s="63"/>
      <c r="K76" s="63"/>
      <c r="L76" s="63"/>
      <c r="M76" s="63"/>
      <c r="N76" s="63"/>
      <c r="O76" s="63"/>
      <c r="P76" s="63"/>
      <c r="Q76" s="63"/>
      <c r="R76" s="63"/>
      <c r="S76" s="63"/>
      <c r="T76" s="63"/>
      <c r="U76" s="63"/>
      <c r="V76" s="63"/>
      <c r="W76" s="63"/>
      <c r="X76" s="63"/>
    </row>
    <row r="77" spans="1:24" s="62" customFormat="1" x14ac:dyDescent="0.3">
      <c r="A77" s="102"/>
      <c r="D77" s="63"/>
      <c r="E77" s="69"/>
      <c r="F77" s="69"/>
      <c r="G77" s="69"/>
      <c r="J77" s="63"/>
      <c r="K77" s="63"/>
      <c r="L77" s="63"/>
      <c r="M77" s="63"/>
      <c r="N77" s="63"/>
      <c r="O77" s="63"/>
      <c r="P77" s="63"/>
      <c r="Q77" s="63"/>
      <c r="R77" s="63"/>
      <c r="S77" s="63"/>
      <c r="T77" s="63"/>
      <c r="U77" s="63"/>
      <c r="V77" s="63"/>
      <c r="W77" s="63"/>
      <c r="X77" s="63"/>
    </row>
    <row r="78" spans="1:24" s="62" customFormat="1" x14ac:dyDescent="0.3">
      <c r="A78" s="102"/>
      <c r="B78" s="69"/>
      <c r="C78" s="69"/>
      <c r="D78" s="63"/>
      <c r="E78" s="69"/>
      <c r="F78" s="69"/>
      <c r="G78" s="69"/>
      <c r="J78" s="63"/>
      <c r="K78" s="63"/>
      <c r="L78" s="63"/>
      <c r="M78" s="63"/>
      <c r="N78" s="63"/>
      <c r="O78" s="63"/>
      <c r="P78" s="63"/>
      <c r="Q78" s="63"/>
      <c r="R78" s="63"/>
      <c r="S78" s="63"/>
      <c r="T78" s="63"/>
      <c r="U78" s="63"/>
      <c r="V78" s="63"/>
      <c r="W78" s="63"/>
      <c r="X78" s="63"/>
    </row>
    <row r="79" spans="1:24" s="62" customFormat="1" x14ac:dyDescent="0.3">
      <c r="A79" s="102"/>
      <c r="B79" s="69"/>
      <c r="C79" s="69"/>
      <c r="D79" s="63"/>
      <c r="E79" s="69"/>
      <c r="F79" s="69"/>
      <c r="G79" s="69"/>
      <c r="J79" s="63"/>
      <c r="K79" s="63"/>
      <c r="L79" s="63"/>
      <c r="M79" s="63"/>
      <c r="N79" s="63"/>
      <c r="O79" s="63"/>
      <c r="P79" s="63"/>
      <c r="Q79" s="63"/>
      <c r="R79" s="63"/>
      <c r="S79" s="63"/>
      <c r="T79" s="63"/>
      <c r="U79" s="63"/>
      <c r="V79" s="63"/>
      <c r="W79" s="63"/>
      <c r="X79" s="63"/>
    </row>
    <row r="80" spans="1:24" s="62" customFormat="1" x14ac:dyDescent="0.3">
      <c r="A80" s="102"/>
      <c r="B80" s="69"/>
      <c r="C80" s="69"/>
      <c r="D80" s="63"/>
      <c r="E80" s="69"/>
      <c r="F80" s="69"/>
      <c r="G80" s="69"/>
      <c r="J80" s="63"/>
      <c r="K80" s="63"/>
      <c r="L80" s="63"/>
      <c r="M80" s="63"/>
      <c r="N80" s="63"/>
      <c r="O80" s="63"/>
      <c r="P80" s="63"/>
      <c r="Q80" s="63"/>
      <c r="R80" s="63"/>
      <c r="S80" s="63"/>
      <c r="T80" s="63"/>
      <c r="U80" s="63"/>
      <c r="V80" s="63"/>
      <c r="W80" s="63"/>
      <c r="X80" s="63"/>
    </row>
    <row r="81" spans="1:25" x14ac:dyDescent="0.3">
      <c r="A81" s="102"/>
      <c r="C81" s="69"/>
      <c r="I81" s="62"/>
      <c r="J81" s="63"/>
      <c r="K81" s="63"/>
      <c r="L81" s="63"/>
      <c r="M81" s="63"/>
      <c r="N81" s="63"/>
    </row>
    <row r="82" spans="1:25" x14ac:dyDescent="0.3">
      <c r="A82" s="102"/>
      <c r="C82" s="69"/>
      <c r="E82" s="107"/>
      <c r="F82" s="107"/>
      <c r="G82" s="107"/>
    </row>
    <row r="83" spans="1:25" x14ac:dyDescent="0.3">
      <c r="A83" s="102"/>
      <c r="C83" s="69"/>
      <c r="E83" s="62"/>
      <c r="F83" s="62"/>
      <c r="G83" s="62"/>
    </row>
    <row r="84" spans="1:25" x14ac:dyDescent="0.3">
      <c r="A84" s="102"/>
      <c r="B84" s="107"/>
      <c r="C84" s="107"/>
      <c r="E84" s="62"/>
      <c r="F84" s="62"/>
      <c r="G84" s="62"/>
    </row>
    <row r="85" spans="1:25" x14ac:dyDescent="0.3">
      <c r="A85" s="102"/>
      <c r="B85" s="62"/>
      <c r="C85" s="62"/>
      <c r="E85" s="62"/>
      <c r="F85" s="62"/>
      <c r="G85" s="62"/>
    </row>
    <row r="86" spans="1:25" x14ac:dyDescent="0.3">
      <c r="A86" s="102"/>
      <c r="B86" s="62"/>
      <c r="C86" s="62"/>
      <c r="E86" s="62"/>
      <c r="F86" s="62"/>
      <c r="G86" s="62"/>
    </row>
    <row r="87" spans="1:25" s="107" customFormat="1" x14ac:dyDescent="0.3">
      <c r="A87" s="102"/>
      <c r="B87" s="62"/>
      <c r="C87" s="62"/>
      <c r="D87" s="108"/>
      <c r="E87" s="62"/>
      <c r="F87" s="62"/>
      <c r="G87" s="62"/>
      <c r="I87" s="69"/>
      <c r="J87" s="69"/>
      <c r="K87" s="69"/>
      <c r="L87" s="69"/>
      <c r="M87" s="69"/>
      <c r="N87" s="69"/>
      <c r="O87" s="108"/>
      <c r="P87" s="108"/>
      <c r="Q87" s="108"/>
      <c r="R87" s="108"/>
      <c r="S87" s="108"/>
      <c r="T87" s="108"/>
      <c r="U87" s="108"/>
      <c r="V87" s="108"/>
      <c r="W87" s="108"/>
      <c r="X87" s="108"/>
    </row>
    <row r="88" spans="1:25" s="62" customFormat="1" x14ac:dyDescent="0.3">
      <c r="A88" s="102"/>
      <c r="D88" s="63"/>
      <c r="I88" s="107"/>
      <c r="J88" s="108"/>
      <c r="K88" s="108"/>
      <c r="L88" s="108"/>
      <c r="M88" s="108"/>
      <c r="N88" s="108"/>
      <c r="O88" s="63"/>
      <c r="P88" s="63"/>
      <c r="Q88" s="63"/>
      <c r="R88" s="63"/>
      <c r="S88" s="63"/>
      <c r="T88" s="63"/>
      <c r="U88" s="63"/>
      <c r="V88" s="63"/>
      <c r="W88" s="63"/>
      <c r="X88" s="63"/>
    </row>
    <row r="89" spans="1:25" s="62" customFormat="1" x14ac:dyDescent="0.3">
      <c r="A89" s="102"/>
      <c r="B89" s="107"/>
      <c r="C89" s="107"/>
      <c r="D89" s="63"/>
      <c r="J89" s="63"/>
      <c r="K89" s="63"/>
      <c r="L89" s="63"/>
      <c r="M89" s="63"/>
      <c r="N89" s="63"/>
      <c r="O89" s="63"/>
      <c r="P89" s="63"/>
      <c r="Q89" s="63"/>
      <c r="R89" s="63"/>
      <c r="S89" s="63"/>
      <c r="T89" s="63"/>
      <c r="U89" s="63"/>
      <c r="V89" s="63"/>
      <c r="W89" s="63"/>
      <c r="X89" s="63"/>
    </row>
    <row r="90" spans="1:25" s="62" customFormat="1" x14ac:dyDescent="0.3">
      <c r="A90" s="102"/>
      <c r="D90" s="63"/>
      <c r="J90" s="63"/>
      <c r="K90" s="63"/>
      <c r="L90" s="63"/>
      <c r="M90" s="63"/>
      <c r="N90" s="63"/>
      <c r="O90" s="63"/>
      <c r="P90" s="63"/>
      <c r="Q90" s="63"/>
      <c r="R90" s="63"/>
      <c r="S90" s="63"/>
      <c r="T90" s="63"/>
      <c r="U90" s="63"/>
      <c r="V90" s="63"/>
      <c r="W90" s="63"/>
      <c r="X90" s="63"/>
    </row>
    <row r="91" spans="1:25" s="62" customFormat="1" x14ac:dyDescent="0.3">
      <c r="A91" s="102"/>
      <c r="D91" s="63"/>
      <c r="J91" s="63"/>
      <c r="K91" s="63"/>
      <c r="L91" s="63"/>
      <c r="M91" s="63"/>
      <c r="N91" s="63"/>
      <c r="O91" s="63"/>
      <c r="P91" s="63"/>
      <c r="Q91" s="63"/>
      <c r="R91" s="63"/>
      <c r="S91" s="63"/>
      <c r="T91" s="63"/>
      <c r="U91" s="63"/>
      <c r="V91" s="63"/>
      <c r="W91" s="63"/>
      <c r="X91" s="63"/>
    </row>
    <row r="92" spans="1:25" s="107" customFormat="1" x14ac:dyDescent="0.3">
      <c r="A92" s="102"/>
      <c r="B92" s="69"/>
      <c r="C92" s="106"/>
      <c r="D92" s="108"/>
      <c r="E92" s="69"/>
      <c r="F92" s="69"/>
      <c r="G92" s="69"/>
      <c r="I92" s="62"/>
      <c r="J92" s="63"/>
      <c r="K92" s="63"/>
      <c r="L92" s="63"/>
      <c r="M92" s="63"/>
      <c r="N92" s="63"/>
      <c r="O92" s="108"/>
      <c r="P92" s="108"/>
      <c r="Q92" s="108"/>
      <c r="R92" s="108"/>
      <c r="S92" s="108"/>
      <c r="T92" s="108"/>
      <c r="U92" s="108"/>
      <c r="V92" s="108"/>
      <c r="W92" s="108"/>
      <c r="X92" s="108"/>
    </row>
    <row r="93" spans="1:25" s="62" customFormat="1" x14ac:dyDescent="0.3">
      <c r="A93" s="61"/>
      <c r="B93" s="69"/>
      <c r="C93" s="73"/>
      <c r="D93" s="63"/>
      <c r="E93" s="69"/>
      <c r="F93" s="69"/>
      <c r="G93" s="69"/>
      <c r="I93" s="107"/>
      <c r="J93" s="108"/>
      <c r="K93" s="108"/>
      <c r="L93" s="108"/>
      <c r="M93" s="108"/>
      <c r="N93" s="108"/>
      <c r="O93" s="63"/>
      <c r="P93" s="63"/>
      <c r="Q93" s="63"/>
      <c r="R93" s="63"/>
      <c r="S93" s="63"/>
      <c r="T93" s="63"/>
      <c r="U93" s="63"/>
      <c r="V93" s="63"/>
      <c r="W93" s="63"/>
      <c r="X93" s="63"/>
    </row>
    <row r="94" spans="1:25" s="62" customFormat="1" x14ac:dyDescent="0.3">
      <c r="A94" s="61"/>
      <c r="B94" s="69"/>
      <c r="C94" s="73"/>
      <c r="D94" s="63"/>
      <c r="E94" s="69"/>
      <c r="F94" s="69"/>
      <c r="G94" s="69"/>
      <c r="J94" s="63"/>
      <c r="K94" s="63"/>
      <c r="L94" s="63"/>
      <c r="M94" s="63"/>
      <c r="N94" s="63"/>
      <c r="O94" s="63"/>
      <c r="P94" s="63"/>
      <c r="Q94" s="63"/>
      <c r="R94" s="63"/>
      <c r="S94" s="63"/>
      <c r="T94" s="63"/>
      <c r="U94" s="63"/>
      <c r="V94" s="63"/>
      <c r="W94" s="63"/>
      <c r="X94" s="63"/>
    </row>
    <row r="95" spans="1:25" s="62" customFormat="1" x14ac:dyDescent="0.3">
      <c r="A95" s="61"/>
      <c r="B95" s="69"/>
      <c r="C95" s="73"/>
      <c r="D95" s="69"/>
      <c r="E95" s="69"/>
      <c r="F95" s="69"/>
      <c r="G95" s="69"/>
      <c r="H95" s="69"/>
      <c r="J95" s="63"/>
      <c r="K95" s="63"/>
      <c r="L95" s="63"/>
      <c r="M95" s="63"/>
      <c r="N95" s="63"/>
      <c r="O95" s="69"/>
      <c r="P95" s="69"/>
      <c r="Q95" s="69"/>
      <c r="R95" s="69"/>
      <c r="S95" s="69"/>
      <c r="T95" s="69"/>
      <c r="U95" s="69"/>
      <c r="V95" s="69"/>
      <c r="W95" s="69"/>
      <c r="X95" s="69"/>
      <c r="Y95" s="69"/>
    </row>
    <row r="96" spans="1:25" x14ac:dyDescent="0.3">
      <c r="L96" s="69" t="e">
        <f>'4-Summary Income &amp; Expenditures'!J5-'4-Summary Income &amp; Expenditures'!I5</f>
        <v>#DIV/0!</v>
      </c>
      <c r="N96" s="63"/>
    </row>
    <row r="98" spans="5:7" x14ac:dyDescent="0.3">
      <c r="E98" s="107"/>
      <c r="F98" s="107"/>
      <c r="G98" s="107"/>
    </row>
    <row r="99" spans="5:7" x14ac:dyDescent="0.3">
      <c r="E99" s="62"/>
      <c r="F99" s="62"/>
      <c r="G99" s="62"/>
    </row>
    <row r="100" spans="5:7" x14ac:dyDescent="0.3">
      <c r="E100" s="62"/>
      <c r="F100" s="62"/>
      <c r="G100" s="62"/>
    </row>
    <row r="101" spans="5:7" x14ac:dyDescent="0.3">
      <c r="E101" s="62"/>
      <c r="F101" s="62"/>
      <c r="G101" s="62"/>
    </row>
    <row r="102" spans="5:7" x14ac:dyDescent="0.3">
      <c r="E102" s="62"/>
      <c r="F102" s="62"/>
      <c r="G102" s="62"/>
    </row>
    <row r="103" spans="5:7" x14ac:dyDescent="0.3">
      <c r="E103" s="107"/>
      <c r="F103" s="107"/>
      <c r="G103" s="107"/>
    </row>
    <row r="104" spans="5:7" x14ac:dyDescent="0.3">
      <c r="E104" s="62"/>
      <c r="F104" s="62"/>
      <c r="G104" s="62"/>
    </row>
    <row r="105" spans="5:7" x14ac:dyDescent="0.3">
      <c r="E105" s="62"/>
      <c r="F105" s="62"/>
      <c r="G105" s="62"/>
    </row>
    <row r="106" spans="5:7" x14ac:dyDescent="0.3">
      <c r="E106" s="106"/>
      <c r="F106" s="106"/>
      <c r="G106" s="106"/>
    </row>
  </sheetData>
  <protectedRanges>
    <protectedRange password="C432" sqref="E47:F47 B47:B56" name="Gastos Ordenarias Anuales"/>
    <protectedRange password="C432" sqref="C47:C56" name="Gastos Ordenarias Anuales_1"/>
  </protectedRanges>
  <mergeCells count="9">
    <mergeCell ref="I38:N38"/>
    <mergeCell ref="B3:C3"/>
    <mergeCell ref="E26:F26"/>
    <mergeCell ref="B46:C46"/>
    <mergeCell ref="B7:C7"/>
    <mergeCell ref="I8:N8"/>
    <mergeCell ref="B26:C26"/>
    <mergeCell ref="E31:F31"/>
    <mergeCell ref="E7:G7"/>
  </mergeCells>
  <conditionalFormatting sqref="D22">
    <cfRule type="cellIs" dxfId="0" priority="9" operator="greaterThan">
      <formula>#REF!</formula>
    </cfRule>
  </conditionalFormatting>
  <dataValidations count="1">
    <dataValidation type="list" allowBlank="1" showInputMessage="1" showErrorMessage="1" sqref="C28" xr:uid="{00000000-0002-0000-0000-000000000000}">
      <formula1>$P$17:$P$19</formula1>
    </dataValidation>
  </dataValidations>
  <pageMargins left="0.19" right="0.15" top="0.75" bottom="0.75" header="0.3" footer="0.3"/>
  <pageSetup scale="20"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0"/>
  <sheetViews>
    <sheetView showGridLines="0" zoomScale="80" zoomScaleNormal="80" zoomScaleSheetLayoutView="70" workbookViewId="0">
      <selection activeCell="H7" sqref="H7"/>
    </sheetView>
  </sheetViews>
  <sheetFormatPr defaultColWidth="9.1640625" defaultRowHeight="14" x14ac:dyDescent="0.3"/>
  <cols>
    <col min="1" max="1" width="3.4140625" style="4" customWidth="1"/>
    <col min="2" max="2" width="54.9140625" style="50" customWidth="1"/>
    <col min="3" max="3" width="12.4140625" style="1" customWidth="1"/>
    <col min="4" max="4" width="12.1640625" style="1" customWidth="1"/>
    <col min="5" max="5" width="12.4140625" style="1" customWidth="1"/>
    <col min="6" max="6" width="20.6640625" style="1" customWidth="1"/>
    <col min="7" max="7" width="15.6640625" style="2" customWidth="1"/>
    <col min="8" max="8" width="38.1640625" style="1" customWidth="1"/>
    <col min="9" max="13" width="24.4140625" style="1" customWidth="1"/>
    <col min="14" max="14" width="21.4140625" style="1" customWidth="1"/>
    <col min="15" max="17" width="24.4140625" style="1" customWidth="1"/>
    <col min="18" max="18" width="25.6640625" style="1" customWidth="1"/>
    <col min="19" max="19" width="19.4140625" style="1" customWidth="1"/>
    <col min="20" max="21" width="25.6640625" style="1" customWidth="1"/>
    <col min="22" max="22" width="21.75" style="1" customWidth="1"/>
    <col min="23" max="25" width="25.6640625" style="1" customWidth="1"/>
    <col min="26" max="26" width="18.75" style="1" customWidth="1"/>
    <col min="27" max="29" width="25.6640625" style="1" customWidth="1"/>
    <col min="30" max="30" width="15.25" style="1" customWidth="1"/>
    <col min="31" max="16384" width="9.1640625" style="1"/>
  </cols>
  <sheetData>
    <row r="1" spans="1:29" s="62" customFormat="1" ht="21.5" thickBot="1" x14ac:dyDescent="0.45">
      <c r="A1" s="64"/>
      <c r="B1" s="235" t="s">
        <v>146</v>
      </c>
      <c r="G1" s="61"/>
    </row>
    <row r="2" spans="1:29" s="62" customFormat="1" ht="15.5" x14ac:dyDescent="0.35">
      <c r="A2" s="64"/>
      <c r="B2" s="234" t="s">
        <v>77</v>
      </c>
      <c r="G2" s="61"/>
      <c r="H2" s="70" t="s">
        <v>78</v>
      </c>
      <c r="I2" s="177">
        <f>'2- Data Entry'!$F$8</f>
        <v>0</v>
      </c>
    </row>
    <row r="3" spans="1:29" s="62" customFormat="1" ht="14.5" thickBot="1" x14ac:dyDescent="0.35">
      <c r="A3" s="64"/>
      <c r="B3" s="176"/>
      <c r="G3" s="61"/>
      <c r="H3" s="71" t="s">
        <v>79</v>
      </c>
      <c r="I3" s="178">
        <f>'2- Data Entry'!$C$4</f>
        <v>0</v>
      </c>
    </row>
    <row r="4" spans="1:29" s="62" customFormat="1" x14ac:dyDescent="0.3">
      <c r="A4" s="64"/>
      <c r="B4" s="176"/>
      <c r="G4" s="61"/>
      <c r="H4" s="61"/>
      <c r="I4" s="61"/>
      <c r="J4" s="61"/>
      <c r="K4" s="61"/>
      <c r="L4" s="61"/>
      <c r="M4" s="61"/>
      <c r="N4" s="61"/>
      <c r="O4" s="61"/>
      <c r="P4" s="61"/>
      <c r="Q4" s="61"/>
      <c r="R4" s="61"/>
    </row>
    <row r="5" spans="1:29" s="62" customFormat="1" x14ac:dyDescent="0.3">
      <c r="A5" s="64"/>
      <c r="B5" s="179" t="s">
        <v>80</v>
      </c>
      <c r="G5" s="61"/>
      <c r="H5" s="61"/>
      <c r="I5" s="61"/>
      <c r="J5" s="61"/>
      <c r="K5" s="61"/>
      <c r="L5" s="61"/>
      <c r="M5" s="61"/>
      <c r="N5" s="61"/>
      <c r="O5" s="61"/>
      <c r="P5" s="61"/>
      <c r="Q5" s="61"/>
    </row>
    <row r="6" spans="1:29" s="15" customFormat="1" x14ac:dyDescent="0.3">
      <c r="A6" s="16"/>
      <c r="B6" s="23"/>
      <c r="C6" s="53"/>
      <c r="D6" s="52"/>
      <c r="E6" s="52"/>
      <c r="F6" s="52"/>
      <c r="G6" s="52"/>
      <c r="H6" s="52">
        <f>'2- Data Entry'!C4</f>
        <v>0</v>
      </c>
      <c r="I6" s="52">
        <f>H6+1</f>
        <v>1</v>
      </c>
      <c r="J6" s="52">
        <f t="shared" ref="J6:AC7" si="0">I6+1</f>
        <v>2</v>
      </c>
      <c r="K6" s="52">
        <f t="shared" si="0"/>
        <v>3</v>
      </c>
      <c r="L6" s="52">
        <f t="shared" si="0"/>
        <v>4</v>
      </c>
      <c r="M6" s="52">
        <f t="shared" si="0"/>
        <v>5</v>
      </c>
      <c r="N6" s="52">
        <f t="shared" si="0"/>
        <v>6</v>
      </c>
      <c r="O6" s="52">
        <f t="shared" si="0"/>
        <v>7</v>
      </c>
      <c r="P6" s="52">
        <f t="shared" si="0"/>
        <v>8</v>
      </c>
      <c r="Q6" s="52">
        <f t="shared" si="0"/>
        <v>9</v>
      </c>
      <c r="R6" s="52">
        <f t="shared" si="0"/>
        <v>10</v>
      </c>
      <c r="S6" s="52">
        <f t="shared" si="0"/>
        <v>11</v>
      </c>
      <c r="T6" s="52">
        <f t="shared" si="0"/>
        <v>12</v>
      </c>
      <c r="U6" s="52">
        <f t="shared" si="0"/>
        <v>13</v>
      </c>
      <c r="V6" s="52">
        <f t="shared" si="0"/>
        <v>14</v>
      </c>
      <c r="W6" s="52">
        <f t="shared" si="0"/>
        <v>15</v>
      </c>
      <c r="X6" s="52">
        <f t="shared" si="0"/>
        <v>16</v>
      </c>
      <c r="Y6" s="52">
        <f t="shared" si="0"/>
        <v>17</v>
      </c>
      <c r="Z6" s="52">
        <f t="shared" si="0"/>
        <v>18</v>
      </c>
      <c r="AA6" s="52">
        <f t="shared" si="0"/>
        <v>19</v>
      </c>
      <c r="AB6" s="52">
        <f t="shared" si="0"/>
        <v>20</v>
      </c>
      <c r="AC6" s="52">
        <f t="shared" si="0"/>
        <v>21</v>
      </c>
    </row>
    <row r="7" spans="1:29" s="15" customFormat="1" x14ac:dyDescent="0.3">
      <c r="A7" s="16"/>
      <c r="B7" s="23"/>
      <c r="C7" s="53"/>
      <c r="D7" s="52"/>
      <c r="E7" s="52"/>
      <c r="F7" s="52"/>
      <c r="G7" s="52"/>
      <c r="H7" s="13">
        <f>H6-'2- Data Entry'!$F$8</f>
        <v>0</v>
      </c>
      <c r="I7" s="13">
        <f>H7+1</f>
        <v>1</v>
      </c>
      <c r="J7" s="13">
        <f t="shared" si="0"/>
        <v>2</v>
      </c>
      <c r="K7" s="13">
        <f t="shared" si="0"/>
        <v>3</v>
      </c>
      <c r="L7" s="13">
        <f t="shared" si="0"/>
        <v>4</v>
      </c>
      <c r="M7" s="13">
        <f t="shared" si="0"/>
        <v>5</v>
      </c>
      <c r="N7" s="13">
        <f t="shared" si="0"/>
        <v>6</v>
      </c>
      <c r="O7" s="13">
        <f t="shared" si="0"/>
        <v>7</v>
      </c>
      <c r="P7" s="13">
        <f t="shared" si="0"/>
        <v>8</v>
      </c>
      <c r="Q7" s="13">
        <f t="shared" si="0"/>
        <v>9</v>
      </c>
      <c r="R7" s="13">
        <f t="shared" si="0"/>
        <v>10</v>
      </c>
      <c r="S7" s="13">
        <f t="shared" si="0"/>
        <v>11</v>
      </c>
      <c r="T7" s="13">
        <f t="shared" si="0"/>
        <v>12</v>
      </c>
      <c r="U7" s="13">
        <f t="shared" si="0"/>
        <v>13</v>
      </c>
      <c r="V7" s="13">
        <f t="shared" si="0"/>
        <v>14</v>
      </c>
      <c r="W7" s="13">
        <f t="shared" si="0"/>
        <v>15</v>
      </c>
      <c r="X7" s="13">
        <f t="shared" si="0"/>
        <v>16</v>
      </c>
      <c r="Y7" s="13">
        <f t="shared" si="0"/>
        <v>17</v>
      </c>
      <c r="Z7" s="13">
        <f t="shared" si="0"/>
        <v>18</v>
      </c>
      <c r="AA7" s="13">
        <f t="shared" si="0"/>
        <v>19</v>
      </c>
      <c r="AB7" s="13">
        <f t="shared" si="0"/>
        <v>20</v>
      </c>
      <c r="AC7" s="13">
        <f t="shared" si="0"/>
        <v>21</v>
      </c>
    </row>
    <row r="8" spans="1:29" s="62" customFormat="1" x14ac:dyDescent="0.3">
      <c r="A8" s="64"/>
      <c r="B8" s="179" t="s">
        <v>81</v>
      </c>
    </row>
    <row r="9" spans="1:29" s="62" customFormat="1" x14ac:dyDescent="0.3">
      <c r="A9" s="64"/>
      <c r="B9" s="180" t="str">
        <f>'2- Data Entry'!B47</f>
        <v>Diesel (5 l/hr)</v>
      </c>
      <c r="C9" s="88"/>
      <c r="D9" s="88"/>
      <c r="E9" s="88"/>
      <c r="F9" s="88"/>
      <c r="G9" s="88"/>
      <c r="H9" s="181">
        <f>'2- Data Entry'!C47</f>
        <v>0</v>
      </c>
      <c r="I9" s="182">
        <f>'3-Cost Projections'!H9*(1+'2- Data Entry'!$C$5)</f>
        <v>0</v>
      </c>
      <c r="J9" s="182">
        <f>I9*(1+'2- Data Entry'!$C$5)</f>
        <v>0</v>
      </c>
      <c r="K9" s="182">
        <f>J9*(1+'2- Data Entry'!$C$5)</f>
        <v>0</v>
      </c>
      <c r="L9" s="182">
        <f>K9*(1+'2- Data Entry'!$C$5)</f>
        <v>0</v>
      </c>
      <c r="M9" s="182">
        <f>L9*(1+'2- Data Entry'!$C$5)</f>
        <v>0</v>
      </c>
      <c r="N9" s="182">
        <f>M9*(1+'2- Data Entry'!$C$5)</f>
        <v>0</v>
      </c>
      <c r="O9" s="182">
        <f>N9*(1+'2- Data Entry'!$C$5)</f>
        <v>0</v>
      </c>
      <c r="P9" s="182">
        <f>O9*(1+'2- Data Entry'!$C$5)</f>
        <v>0</v>
      </c>
      <c r="Q9" s="182">
        <f>P9*(1+'2- Data Entry'!$C$5)</f>
        <v>0</v>
      </c>
      <c r="R9" s="182">
        <f>Q9*(1+'2- Data Entry'!$C$5)</f>
        <v>0</v>
      </c>
      <c r="S9" s="182">
        <f>R9*(1+'2- Data Entry'!$C$5)</f>
        <v>0</v>
      </c>
      <c r="T9" s="182">
        <f>S9*(1+'2- Data Entry'!$C$5)</f>
        <v>0</v>
      </c>
      <c r="U9" s="182">
        <f>T9*(1+'2- Data Entry'!$C$5)</f>
        <v>0</v>
      </c>
      <c r="V9" s="182">
        <f>U9*(1+'2- Data Entry'!$C$5)</f>
        <v>0</v>
      </c>
      <c r="W9" s="182">
        <f>V9*(1+'2- Data Entry'!$C$5)</f>
        <v>0</v>
      </c>
      <c r="X9" s="182">
        <f>W9*(1+'2- Data Entry'!$C$5)</f>
        <v>0</v>
      </c>
      <c r="Y9" s="182">
        <f>X9*(1+'2- Data Entry'!$C$5)</f>
        <v>0</v>
      </c>
      <c r="Z9" s="182">
        <f>Y9*(1+'2- Data Entry'!$C$5)</f>
        <v>0</v>
      </c>
      <c r="AA9" s="182">
        <f>Z9*(1+'2- Data Entry'!$C$5)</f>
        <v>0</v>
      </c>
      <c r="AB9" s="182">
        <f>AA9*(1+'2- Data Entry'!$C$5)</f>
        <v>0</v>
      </c>
      <c r="AC9" s="182">
        <f>AB9*(1+'2- Data Entry'!$C$5)</f>
        <v>0</v>
      </c>
    </row>
    <row r="10" spans="1:29" s="62" customFormat="1" x14ac:dyDescent="0.3">
      <c r="A10" s="64"/>
      <c r="B10" s="180" t="str">
        <f>'2- Data Entry'!B48</f>
        <v>Scheme Manager</v>
      </c>
      <c r="C10" s="88"/>
      <c r="D10" s="88"/>
      <c r="E10" s="88"/>
      <c r="F10" s="88"/>
      <c r="G10" s="88"/>
      <c r="H10" s="181">
        <f>'2- Data Entry'!C48</f>
        <v>0</v>
      </c>
      <c r="I10" s="182">
        <f>'3-Cost Projections'!H10*(1+'2- Data Entry'!$C$5)</f>
        <v>0</v>
      </c>
      <c r="J10" s="182">
        <f>I10*(1+'2- Data Entry'!$C$5)</f>
        <v>0</v>
      </c>
      <c r="K10" s="182">
        <f>J10*(1+'2- Data Entry'!$C$5)</f>
        <v>0</v>
      </c>
      <c r="L10" s="182">
        <f>K10*(1+'2- Data Entry'!$C$5)</f>
        <v>0</v>
      </c>
      <c r="M10" s="182">
        <f>L10*(1+'2- Data Entry'!$C$5)</f>
        <v>0</v>
      </c>
      <c r="N10" s="182">
        <f>M10*(1+'2- Data Entry'!$C$5)</f>
        <v>0</v>
      </c>
      <c r="O10" s="182">
        <f>N10*(1+'2- Data Entry'!$C$5)</f>
        <v>0</v>
      </c>
      <c r="P10" s="182">
        <f>O10*(1+'2- Data Entry'!$C$5)</f>
        <v>0</v>
      </c>
      <c r="Q10" s="182">
        <f>P10*(1+'2- Data Entry'!$C$5)</f>
        <v>0</v>
      </c>
      <c r="R10" s="182">
        <f>Q10*(1+'2- Data Entry'!$C$5)</f>
        <v>0</v>
      </c>
      <c r="S10" s="182">
        <f>R10*(1+'2- Data Entry'!$C$5)</f>
        <v>0</v>
      </c>
      <c r="T10" s="182">
        <f>S10*(1+'2- Data Entry'!$C$5)</f>
        <v>0</v>
      </c>
      <c r="U10" s="182">
        <f>T10*(1+'2- Data Entry'!$C$5)</f>
        <v>0</v>
      </c>
      <c r="V10" s="182">
        <f>U10*(1+'2- Data Entry'!$C$5)</f>
        <v>0</v>
      </c>
      <c r="W10" s="182">
        <f>V10*(1+'2- Data Entry'!$C$5)</f>
        <v>0</v>
      </c>
      <c r="X10" s="182">
        <f>W10*(1+'2- Data Entry'!$C$5)</f>
        <v>0</v>
      </c>
      <c r="Y10" s="182">
        <f>X10*(1+'2- Data Entry'!$C$5)</f>
        <v>0</v>
      </c>
      <c r="Z10" s="182">
        <f>Y10*(1+'2- Data Entry'!$C$5)</f>
        <v>0</v>
      </c>
      <c r="AA10" s="182">
        <f>Z10*(1+'2- Data Entry'!$C$5)</f>
        <v>0</v>
      </c>
      <c r="AB10" s="182">
        <f>AA10*(1+'2- Data Entry'!$C$5)</f>
        <v>0</v>
      </c>
      <c r="AC10" s="182">
        <f>AB10*(1+'2- Data Entry'!$C$5)</f>
        <v>0</v>
      </c>
    </row>
    <row r="11" spans="1:29" s="62" customFormat="1" x14ac:dyDescent="0.3">
      <c r="A11" s="64"/>
      <c r="B11" s="180" t="str">
        <f>'2- Data Entry'!B49</f>
        <v>Plumber</v>
      </c>
      <c r="C11" s="88"/>
      <c r="D11" s="88"/>
      <c r="E11" s="88"/>
      <c r="F11" s="88"/>
      <c r="G11" s="88"/>
      <c r="H11" s="181">
        <f>'2- Data Entry'!C49</f>
        <v>0</v>
      </c>
      <c r="I11" s="182">
        <f>'3-Cost Projections'!H11*(1+'2- Data Entry'!$C$5)</f>
        <v>0</v>
      </c>
      <c r="J11" s="182">
        <f>I11*(1+'2- Data Entry'!$C$5)</f>
        <v>0</v>
      </c>
      <c r="K11" s="182">
        <f>J11*(1+'2- Data Entry'!$C$5)</f>
        <v>0</v>
      </c>
      <c r="L11" s="182">
        <f>K11*(1+'2- Data Entry'!$C$5)</f>
        <v>0</v>
      </c>
      <c r="M11" s="182">
        <f>L11*(1+'2- Data Entry'!$C$5)</f>
        <v>0</v>
      </c>
      <c r="N11" s="182">
        <f>M11*(1+'2- Data Entry'!$C$5)</f>
        <v>0</v>
      </c>
      <c r="O11" s="182">
        <f>N11*(1+'2- Data Entry'!$C$5)</f>
        <v>0</v>
      </c>
      <c r="P11" s="182">
        <f>O11*(1+'2- Data Entry'!$C$5)</f>
        <v>0</v>
      </c>
      <c r="Q11" s="182">
        <f>P11*(1+'2- Data Entry'!$C$5)</f>
        <v>0</v>
      </c>
      <c r="R11" s="182">
        <f>Q11*(1+'2- Data Entry'!$C$5)</f>
        <v>0</v>
      </c>
      <c r="S11" s="182">
        <f>R11*(1+'2- Data Entry'!$C$5)</f>
        <v>0</v>
      </c>
      <c r="T11" s="182">
        <f>S11*(1+'2- Data Entry'!$C$5)</f>
        <v>0</v>
      </c>
      <c r="U11" s="182">
        <f>T11*(1+'2- Data Entry'!$C$5)</f>
        <v>0</v>
      </c>
      <c r="V11" s="182">
        <f>U11*(1+'2- Data Entry'!$C$5)</f>
        <v>0</v>
      </c>
      <c r="W11" s="182">
        <f>V11*(1+'2- Data Entry'!$C$5)</f>
        <v>0</v>
      </c>
      <c r="X11" s="182">
        <f>W11*(1+'2- Data Entry'!$C$5)</f>
        <v>0</v>
      </c>
      <c r="Y11" s="182">
        <f>X11*(1+'2- Data Entry'!$C$5)</f>
        <v>0</v>
      </c>
      <c r="Z11" s="182">
        <f>Y11*(1+'2- Data Entry'!$C$5)</f>
        <v>0</v>
      </c>
      <c r="AA11" s="182">
        <f>Z11*(1+'2- Data Entry'!$C$5)</f>
        <v>0</v>
      </c>
      <c r="AB11" s="182">
        <f>AA11*(1+'2- Data Entry'!$C$5)</f>
        <v>0</v>
      </c>
      <c r="AC11" s="182">
        <f>AB11*(1+'2- Data Entry'!$C$5)</f>
        <v>0</v>
      </c>
    </row>
    <row r="12" spans="1:29" s="62" customFormat="1" x14ac:dyDescent="0.3">
      <c r="A12" s="64"/>
      <c r="B12" s="180" t="str">
        <f>'2- Data Entry'!B50</f>
        <v>Pump Operators (1)</v>
      </c>
      <c r="C12" s="88"/>
      <c r="D12" s="88"/>
      <c r="E12" s="88"/>
      <c r="F12" s="88"/>
      <c r="G12" s="88"/>
      <c r="H12" s="181">
        <f>'2- Data Entry'!C50</f>
        <v>0</v>
      </c>
      <c r="I12" s="182">
        <f>'3-Cost Projections'!H12*(1+'2- Data Entry'!$C$5)</f>
        <v>0</v>
      </c>
      <c r="J12" s="182">
        <f>I12*(1+'2- Data Entry'!$C$5)</f>
        <v>0</v>
      </c>
      <c r="K12" s="182">
        <f>J12*(1+'2- Data Entry'!$C$5)</f>
        <v>0</v>
      </c>
      <c r="L12" s="182">
        <f>K12*(1+'2- Data Entry'!$C$5)</f>
        <v>0</v>
      </c>
      <c r="M12" s="182">
        <f>L12*(1+'2- Data Entry'!$C$5)</f>
        <v>0</v>
      </c>
      <c r="N12" s="182">
        <f>M12*(1+'2- Data Entry'!$C$5)</f>
        <v>0</v>
      </c>
      <c r="O12" s="182">
        <f>N12*(1+'2- Data Entry'!$C$5)</f>
        <v>0</v>
      </c>
      <c r="P12" s="182">
        <f>O12*(1+'2- Data Entry'!$C$5)</f>
        <v>0</v>
      </c>
      <c r="Q12" s="182">
        <f>P12*(1+'2- Data Entry'!$C$5)</f>
        <v>0</v>
      </c>
      <c r="R12" s="182">
        <f>Q12*(1+'2- Data Entry'!$C$5)</f>
        <v>0</v>
      </c>
      <c r="S12" s="182">
        <f>R12*(1+'2- Data Entry'!$C$5)</f>
        <v>0</v>
      </c>
      <c r="T12" s="182">
        <f>S12*(1+'2- Data Entry'!$C$5)</f>
        <v>0</v>
      </c>
      <c r="U12" s="182">
        <f>T12*(1+'2- Data Entry'!$C$5)</f>
        <v>0</v>
      </c>
      <c r="V12" s="182">
        <f>U12*(1+'2- Data Entry'!$C$5)</f>
        <v>0</v>
      </c>
      <c r="W12" s="182">
        <f>V12*(1+'2- Data Entry'!$C$5)</f>
        <v>0</v>
      </c>
      <c r="X12" s="182">
        <f>W12*(1+'2- Data Entry'!$C$5)</f>
        <v>0</v>
      </c>
      <c r="Y12" s="182">
        <f>X12*(1+'2- Data Entry'!$C$5)</f>
        <v>0</v>
      </c>
      <c r="Z12" s="182">
        <f>Y12*(1+'2- Data Entry'!$C$5)</f>
        <v>0</v>
      </c>
      <c r="AA12" s="182">
        <f>Z12*(1+'2- Data Entry'!$C$5)</f>
        <v>0</v>
      </c>
      <c r="AB12" s="182">
        <f>AA12*(1+'2- Data Entry'!$C$5)</f>
        <v>0</v>
      </c>
      <c r="AC12" s="182">
        <f>AB12*(1+'2- Data Entry'!$C$5)</f>
        <v>0</v>
      </c>
    </row>
    <row r="13" spans="1:29" s="62" customFormat="1" x14ac:dyDescent="0.3">
      <c r="A13" s="64"/>
      <c r="B13" s="180" t="str">
        <f>'2- Data Entry'!B51</f>
        <v>3 Tap attendants @ 100,000</v>
      </c>
      <c r="C13" s="88"/>
      <c r="D13" s="88"/>
      <c r="E13" s="88"/>
      <c r="F13" s="88"/>
      <c r="G13" s="88"/>
      <c r="H13" s="181">
        <f>'2- Data Entry'!C51</f>
        <v>0</v>
      </c>
      <c r="I13" s="182">
        <f>'3-Cost Projections'!H13*(1+'2- Data Entry'!$C$5)</f>
        <v>0</v>
      </c>
      <c r="J13" s="182">
        <f>I13*(1+'2- Data Entry'!$C$5)</f>
        <v>0</v>
      </c>
      <c r="K13" s="182">
        <f>J13*(1+'2- Data Entry'!$C$5)</f>
        <v>0</v>
      </c>
      <c r="L13" s="182">
        <f>K13*(1+'2- Data Entry'!$C$5)</f>
        <v>0</v>
      </c>
      <c r="M13" s="182">
        <f>L13*(1+'2- Data Entry'!$C$5)</f>
        <v>0</v>
      </c>
      <c r="N13" s="182">
        <f>M13*(1+'2- Data Entry'!$C$5)</f>
        <v>0</v>
      </c>
      <c r="O13" s="182">
        <f>N13*(1+'2- Data Entry'!$C$5)</f>
        <v>0</v>
      </c>
      <c r="P13" s="182">
        <f>O13*(1+'2- Data Entry'!$C$5)</f>
        <v>0</v>
      </c>
      <c r="Q13" s="182">
        <f>P13*(1+'2- Data Entry'!$C$5)</f>
        <v>0</v>
      </c>
      <c r="R13" s="182">
        <f>Q13*(1+'2- Data Entry'!$C$5)</f>
        <v>0</v>
      </c>
      <c r="S13" s="182">
        <f>R13*(1+'2- Data Entry'!$C$5)</f>
        <v>0</v>
      </c>
      <c r="T13" s="182">
        <f>S13*(1+'2- Data Entry'!$C$5)</f>
        <v>0</v>
      </c>
      <c r="U13" s="182">
        <f>T13*(1+'2- Data Entry'!$C$5)</f>
        <v>0</v>
      </c>
      <c r="V13" s="182">
        <f>U13*(1+'2- Data Entry'!$C$5)</f>
        <v>0</v>
      </c>
      <c r="W13" s="182">
        <f>V13*(1+'2- Data Entry'!$C$5)</f>
        <v>0</v>
      </c>
      <c r="X13" s="182">
        <f>W13*(1+'2- Data Entry'!$C$5)</f>
        <v>0</v>
      </c>
      <c r="Y13" s="182">
        <f>X13*(1+'2- Data Entry'!$C$5)</f>
        <v>0</v>
      </c>
      <c r="Z13" s="182">
        <f>Y13*(1+'2- Data Entry'!$C$5)</f>
        <v>0</v>
      </c>
      <c r="AA13" s="182">
        <f>Z13*(1+'2- Data Entry'!$C$5)</f>
        <v>0</v>
      </c>
      <c r="AB13" s="182">
        <f>AA13*(1+'2- Data Entry'!$C$5)</f>
        <v>0</v>
      </c>
      <c r="AC13" s="182">
        <f>AB13*(1+'2- Data Entry'!$C$5)</f>
        <v>0</v>
      </c>
    </row>
    <row r="14" spans="1:29" s="62" customFormat="1" x14ac:dyDescent="0.3">
      <c r="A14" s="64"/>
      <c r="B14" s="180" t="str">
        <f>'2- Data Entry'!B52</f>
        <v>mwUws  (150,000 per year)</v>
      </c>
      <c r="C14" s="88"/>
      <c r="D14" s="88"/>
      <c r="E14" s="88"/>
      <c r="F14" s="88"/>
      <c r="G14" s="88"/>
      <c r="H14" s="181">
        <f>'2- Data Entry'!C52</f>
        <v>0</v>
      </c>
      <c r="I14" s="182">
        <f>'3-Cost Projections'!H14*(1+'2- Data Entry'!$C$5)</f>
        <v>0</v>
      </c>
      <c r="J14" s="182">
        <f>I14*(1+'2- Data Entry'!$C$5)</f>
        <v>0</v>
      </c>
      <c r="K14" s="182">
        <f>J14*(1+'2- Data Entry'!$C$5)</f>
        <v>0</v>
      </c>
      <c r="L14" s="182">
        <f>K14*(1+'2- Data Entry'!$C$5)</f>
        <v>0</v>
      </c>
      <c r="M14" s="182">
        <f>L14*(1+'2- Data Entry'!$C$5)</f>
        <v>0</v>
      </c>
      <c r="N14" s="182">
        <f>M14*(1+'2- Data Entry'!$C$5)</f>
        <v>0</v>
      </c>
      <c r="O14" s="182">
        <f>N14*(1+'2- Data Entry'!$C$5)</f>
        <v>0</v>
      </c>
      <c r="P14" s="182">
        <f>O14*(1+'2- Data Entry'!$C$5)</f>
        <v>0</v>
      </c>
      <c r="Q14" s="182">
        <f>P14*(1+'2- Data Entry'!$C$5)</f>
        <v>0</v>
      </c>
      <c r="R14" s="182">
        <f>Q14*(1+'2- Data Entry'!$C$5)</f>
        <v>0</v>
      </c>
      <c r="S14" s="182">
        <f>R14*(1+'2- Data Entry'!$C$5)</f>
        <v>0</v>
      </c>
      <c r="T14" s="182">
        <f>S14*(1+'2- Data Entry'!$C$5)</f>
        <v>0</v>
      </c>
      <c r="U14" s="182">
        <f>T14*(1+'2- Data Entry'!$C$5)</f>
        <v>0</v>
      </c>
      <c r="V14" s="182">
        <f>U14*(1+'2- Data Entry'!$C$5)</f>
        <v>0</v>
      </c>
      <c r="W14" s="182">
        <f>V14*(1+'2- Data Entry'!$C$5)</f>
        <v>0</v>
      </c>
      <c r="X14" s="182">
        <f>W14*(1+'2- Data Entry'!$C$5)</f>
        <v>0</v>
      </c>
      <c r="Y14" s="182">
        <f>X14*(1+'2- Data Entry'!$C$5)</f>
        <v>0</v>
      </c>
      <c r="Z14" s="182">
        <f>Y14*(1+'2- Data Entry'!$C$5)</f>
        <v>0</v>
      </c>
      <c r="AA14" s="182">
        <f>Z14*(1+'2- Data Entry'!$C$5)</f>
        <v>0</v>
      </c>
      <c r="AB14" s="182">
        <f>AA14*(1+'2- Data Entry'!$C$5)</f>
        <v>0</v>
      </c>
      <c r="AC14" s="182">
        <f>AB14*(1+'2- Data Entry'!$C$5)</f>
        <v>0</v>
      </c>
    </row>
    <row r="15" spans="1:29" s="62" customFormat="1" x14ac:dyDescent="0.3">
      <c r="A15" s="64"/>
      <c r="B15" s="180" t="str">
        <f>'2- Data Entry'!B53</f>
        <v>Office,Stationery and rent</v>
      </c>
      <c r="C15" s="88"/>
      <c r="D15" s="88"/>
      <c r="E15" s="88"/>
      <c r="F15" s="88"/>
      <c r="G15" s="88"/>
      <c r="H15" s="181">
        <f>'2- Data Entry'!C53</f>
        <v>0</v>
      </c>
      <c r="I15" s="182">
        <f>'3-Cost Projections'!H15*(1+'2- Data Entry'!$C$5)</f>
        <v>0</v>
      </c>
      <c r="J15" s="182">
        <f>I15*(1+'2- Data Entry'!$C$5)</f>
        <v>0</v>
      </c>
      <c r="K15" s="182">
        <f>J15*(1+'2- Data Entry'!$C$5)</f>
        <v>0</v>
      </c>
      <c r="L15" s="182">
        <f>K15*(1+'2- Data Entry'!$C$5)</f>
        <v>0</v>
      </c>
      <c r="M15" s="182">
        <f>L15*(1+'2- Data Entry'!$C$5)</f>
        <v>0</v>
      </c>
      <c r="N15" s="182">
        <f>M15*(1+'2- Data Entry'!$C$5)</f>
        <v>0</v>
      </c>
      <c r="O15" s="182">
        <f>N15*(1+'2- Data Entry'!$C$5)</f>
        <v>0</v>
      </c>
      <c r="P15" s="182">
        <f>O15*(1+'2- Data Entry'!$C$5)</f>
        <v>0</v>
      </c>
      <c r="Q15" s="182">
        <f>P15*(1+'2- Data Entry'!$C$5)</f>
        <v>0</v>
      </c>
      <c r="R15" s="182">
        <f>Q15*(1+'2- Data Entry'!$C$5)</f>
        <v>0</v>
      </c>
      <c r="S15" s="182">
        <f>R15*(1+'2- Data Entry'!$C$5)</f>
        <v>0</v>
      </c>
      <c r="T15" s="182">
        <f>S15*(1+'2- Data Entry'!$C$5)</f>
        <v>0</v>
      </c>
      <c r="U15" s="182">
        <f>T15*(1+'2- Data Entry'!$C$5)</f>
        <v>0</v>
      </c>
      <c r="V15" s="182">
        <f>U15*(1+'2- Data Entry'!$C$5)</f>
        <v>0</v>
      </c>
      <c r="W15" s="182">
        <f>V15*(1+'2- Data Entry'!$C$5)</f>
        <v>0</v>
      </c>
      <c r="X15" s="182">
        <f>W15*(1+'2- Data Entry'!$C$5)</f>
        <v>0</v>
      </c>
      <c r="Y15" s="182">
        <f>X15*(1+'2- Data Entry'!$C$5)</f>
        <v>0</v>
      </c>
      <c r="Z15" s="182">
        <f>Y15*(1+'2- Data Entry'!$C$5)</f>
        <v>0</v>
      </c>
      <c r="AA15" s="182">
        <f>Z15*(1+'2- Data Entry'!$C$5)</f>
        <v>0</v>
      </c>
      <c r="AB15" s="182">
        <f>AA15*(1+'2- Data Entry'!$C$5)</f>
        <v>0</v>
      </c>
      <c r="AC15" s="182">
        <f>AB15*(1+'2- Data Entry'!$C$5)</f>
        <v>0</v>
      </c>
    </row>
    <row r="16" spans="1:29" s="62" customFormat="1" x14ac:dyDescent="0.3">
      <c r="A16" s="64"/>
      <c r="B16" s="180" t="str">
        <f>'2- Data Entry'!B54</f>
        <v>Pump House and Pipelines</v>
      </c>
      <c r="C16" s="88"/>
      <c r="D16" s="88"/>
      <c r="E16" s="88"/>
      <c r="F16" s="88"/>
      <c r="G16" s="88"/>
      <c r="H16" s="181">
        <f>'2- Data Entry'!C54</f>
        <v>0</v>
      </c>
      <c r="I16" s="182">
        <f>'3-Cost Projections'!H16*(1+'2- Data Entry'!$C$5)</f>
        <v>0</v>
      </c>
      <c r="J16" s="182">
        <f>'3-Cost Projections'!I16*(1+'2- Data Entry'!$C$5)</f>
        <v>0</v>
      </c>
      <c r="K16" s="182">
        <f>'3-Cost Projections'!J16*(1+'2- Data Entry'!$C$5)</f>
        <v>0</v>
      </c>
      <c r="L16" s="182">
        <f>'3-Cost Projections'!K16*(1+'2- Data Entry'!$C$5)</f>
        <v>0</v>
      </c>
      <c r="M16" s="182">
        <f>'3-Cost Projections'!L16*(1+'2- Data Entry'!$C$5)</f>
        <v>0</v>
      </c>
      <c r="N16" s="182">
        <f>'3-Cost Projections'!M16*(1+'2- Data Entry'!$C$5)</f>
        <v>0</v>
      </c>
      <c r="O16" s="182">
        <f>'3-Cost Projections'!N16*(1+'2- Data Entry'!$C$5)</f>
        <v>0</v>
      </c>
      <c r="P16" s="182">
        <f>'3-Cost Projections'!O16*(1+'2- Data Entry'!$C$5)</f>
        <v>0</v>
      </c>
      <c r="Q16" s="182">
        <f>'3-Cost Projections'!P16*(1+'2- Data Entry'!$C$5)</f>
        <v>0</v>
      </c>
      <c r="R16" s="182">
        <f>'3-Cost Projections'!Q16*(1+'2- Data Entry'!$C$5)</f>
        <v>0</v>
      </c>
      <c r="S16" s="182">
        <f>'3-Cost Projections'!R16*(1+'2- Data Entry'!$C$5)</f>
        <v>0</v>
      </c>
      <c r="T16" s="182">
        <f>'3-Cost Projections'!S16*(1+'2- Data Entry'!$C$5)</f>
        <v>0</v>
      </c>
      <c r="U16" s="182">
        <f>'3-Cost Projections'!T16*(1+'2- Data Entry'!$C$5)</f>
        <v>0</v>
      </c>
      <c r="V16" s="182">
        <f>'3-Cost Projections'!U16*(1+'2- Data Entry'!$C$5)</f>
        <v>0</v>
      </c>
      <c r="W16" s="182">
        <f>'3-Cost Projections'!V16*(1+'2- Data Entry'!$C$5)</f>
        <v>0</v>
      </c>
      <c r="X16" s="182">
        <f>'3-Cost Projections'!W16*(1+'2- Data Entry'!$C$5)</f>
        <v>0</v>
      </c>
      <c r="Y16" s="182">
        <f>'3-Cost Projections'!X16*(1+'2- Data Entry'!$C$5)</f>
        <v>0</v>
      </c>
      <c r="Z16" s="182">
        <f>'3-Cost Projections'!Y16*(1+'2- Data Entry'!$C$5)</f>
        <v>0</v>
      </c>
      <c r="AA16" s="182">
        <f>'3-Cost Projections'!Z16*(1+'2- Data Entry'!$C$5)</f>
        <v>0</v>
      </c>
      <c r="AB16" s="182">
        <f>'3-Cost Projections'!AA16*(1+'2- Data Entry'!$C$5)</f>
        <v>0</v>
      </c>
      <c r="AC16" s="182">
        <f>'3-Cost Projections'!AB16*(1+'2- Data Entry'!$C$5)</f>
        <v>0</v>
      </c>
    </row>
    <row r="17" spans="1:29" s="62" customFormat="1" x14ac:dyDescent="0.3">
      <c r="A17" s="64"/>
      <c r="B17" s="180" t="str">
        <f>'2- Data Entry'!B55</f>
        <v>Pumps and Generators</v>
      </c>
      <c r="C17" s="88"/>
      <c r="D17" s="88"/>
      <c r="E17" s="88"/>
      <c r="F17" s="88"/>
      <c r="G17" s="88"/>
      <c r="H17" s="181">
        <f>'2- Data Entry'!C55</f>
        <v>0</v>
      </c>
      <c r="I17" s="182">
        <f>'3-Cost Projections'!H17*(1+'2- Data Entry'!$C$5)</f>
        <v>0</v>
      </c>
      <c r="J17" s="182">
        <f>'3-Cost Projections'!I17*(1+'2- Data Entry'!$C$5)</f>
        <v>0</v>
      </c>
      <c r="K17" s="182">
        <f>'3-Cost Projections'!J17*(1+'2- Data Entry'!$C$5)</f>
        <v>0</v>
      </c>
      <c r="L17" s="182">
        <f>'3-Cost Projections'!K17*(1+'2- Data Entry'!$C$5)</f>
        <v>0</v>
      </c>
      <c r="M17" s="182">
        <f>'3-Cost Projections'!L17*(1+'2- Data Entry'!$C$5)</f>
        <v>0</v>
      </c>
      <c r="N17" s="182">
        <f>'3-Cost Projections'!M17*(1+'2- Data Entry'!$C$5)</f>
        <v>0</v>
      </c>
      <c r="O17" s="182">
        <f>'3-Cost Projections'!N17*(1+'2- Data Entry'!$C$5)</f>
        <v>0</v>
      </c>
      <c r="P17" s="182">
        <f>'3-Cost Projections'!O17*(1+'2- Data Entry'!$C$5)</f>
        <v>0</v>
      </c>
      <c r="Q17" s="182">
        <f>'3-Cost Projections'!P17*(1+'2- Data Entry'!$C$5)</f>
        <v>0</v>
      </c>
      <c r="R17" s="182">
        <f>'3-Cost Projections'!Q17*(1+'2- Data Entry'!$C$5)</f>
        <v>0</v>
      </c>
      <c r="S17" s="182">
        <f>'3-Cost Projections'!R17*(1+'2- Data Entry'!$C$5)</f>
        <v>0</v>
      </c>
      <c r="T17" s="182">
        <f>'3-Cost Projections'!S17*(1+'2- Data Entry'!$C$5)</f>
        <v>0</v>
      </c>
      <c r="U17" s="182">
        <f>'3-Cost Projections'!T17*(1+'2- Data Entry'!$C$5)</f>
        <v>0</v>
      </c>
      <c r="V17" s="182">
        <f>'3-Cost Projections'!U17*(1+'2- Data Entry'!$C$5)</f>
        <v>0</v>
      </c>
      <c r="W17" s="182">
        <f>'3-Cost Projections'!V17*(1+'2- Data Entry'!$C$5)</f>
        <v>0</v>
      </c>
      <c r="X17" s="182">
        <f>'3-Cost Projections'!W17*(1+'2- Data Entry'!$C$5)</f>
        <v>0</v>
      </c>
      <c r="Y17" s="182">
        <f>'3-Cost Projections'!X17*(1+'2- Data Entry'!$C$5)</f>
        <v>0</v>
      </c>
      <c r="Z17" s="182">
        <f>'3-Cost Projections'!Y17*(1+'2- Data Entry'!$C$5)</f>
        <v>0</v>
      </c>
      <c r="AA17" s="182">
        <f>'3-Cost Projections'!Z17*(1+'2- Data Entry'!$C$5)</f>
        <v>0</v>
      </c>
      <c r="AB17" s="182">
        <f>'3-Cost Projections'!AA17*(1+'2- Data Entry'!$C$5)</f>
        <v>0</v>
      </c>
      <c r="AC17" s="182">
        <f>'3-Cost Projections'!AB17*(1+'2- Data Entry'!$C$5)</f>
        <v>0</v>
      </c>
    </row>
    <row r="18" spans="1:29" s="62" customFormat="1" x14ac:dyDescent="0.3">
      <c r="A18" s="64"/>
      <c r="B18" s="180" t="str">
        <f>'2- Data Entry'!B56</f>
        <v>Tank and Draw off points</v>
      </c>
      <c r="C18" s="88"/>
      <c r="D18" s="88"/>
      <c r="E18" s="88"/>
      <c r="F18" s="88"/>
      <c r="G18" s="88"/>
      <c r="H18" s="181">
        <f>'2- Data Entry'!C56</f>
        <v>0</v>
      </c>
      <c r="I18" s="182">
        <f>'3-Cost Projections'!H18*(1+'2- Data Entry'!$C$5)</f>
        <v>0</v>
      </c>
      <c r="J18" s="182">
        <f>'3-Cost Projections'!I18*(1+'2- Data Entry'!$C$5)</f>
        <v>0</v>
      </c>
      <c r="K18" s="182">
        <f>'3-Cost Projections'!J18*(1+'2- Data Entry'!$C$5)</f>
        <v>0</v>
      </c>
      <c r="L18" s="182">
        <f>'3-Cost Projections'!K18*(1+'2- Data Entry'!$C$5)</f>
        <v>0</v>
      </c>
      <c r="M18" s="182">
        <f>'3-Cost Projections'!L18*(1+'2- Data Entry'!$C$5)</f>
        <v>0</v>
      </c>
      <c r="N18" s="182">
        <f>'3-Cost Projections'!M18*(1+'2- Data Entry'!$C$5)</f>
        <v>0</v>
      </c>
      <c r="O18" s="182">
        <f>'3-Cost Projections'!N18*(1+'2- Data Entry'!$C$5)</f>
        <v>0</v>
      </c>
      <c r="P18" s="182">
        <f>'3-Cost Projections'!O18*(1+'2- Data Entry'!$C$5)</f>
        <v>0</v>
      </c>
      <c r="Q18" s="182">
        <f>'3-Cost Projections'!P18*(1+'2- Data Entry'!$C$5)</f>
        <v>0</v>
      </c>
      <c r="R18" s="182">
        <f>'3-Cost Projections'!Q18*(1+'2- Data Entry'!$C$5)</f>
        <v>0</v>
      </c>
      <c r="S18" s="182">
        <f>'3-Cost Projections'!R18*(1+'2- Data Entry'!$C$5)</f>
        <v>0</v>
      </c>
      <c r="T18" s="182">
        <f>'3-Cost Projections'!S18*(1+'2- Data Entry'!$C$5)</f>
        <v>0</v>
      </c>
      <c r="U18" s="182">
        <f>'3-Cost Projections'!T18*(1+'2- Data Entry'!$C$5)</f>
        <v>0</v>
      </c>
      <c r="V18" s="182">
        <f>'3-Cost Projections'!U18*(1+'2- Data Entry'!$C$5)</f>
        <v>0</v>
      </c>
      <c r="W18" s="182">
        <f>'3-Cost Projections'!V18*(1+'2- Data Entry'!$C$5)</f>
        <v>0</v>
      </c>
      <c r="X18" s="182">
        <f>'3-Cost Projections'!W18*(1+'2- Data Entry'!$C$5)</f>
        <v>0</v>
      </c>
      <c r="Y18" s="182">
        <f>'3-Cost Projections'!X18*(1+'2- Data Entry'!$C$5)</f>
        <v>0</v>
      </c>
      <c r="Z18" s="182">
        <f>'3-Cost Projections'!Y18*(1+'2- Data Entry'!$C$5)</f>
        <v>0</v>
      </c>
      <c r="AA18" s="182">
        <f>'3-Cost Projections'!Z18*(1+'2- Data Entry'!$C$5)</f>
        <v>0</v>
      </c>
      <c r="AB18" s="182">
        <f>'3-Cost Projections'!AA18*(1+'2- Data Entry'!$C$5)</f>
        <v>0</v>
      </c>
      <c r="AC18" s="182">
        <f>'3-Cost Projections'!AB18*(1+'2- Data Entry'!$C$5)</f>
        <v>0</v>
      </c>
    </row>
    <row r="19" spans="1:29" s="183" customFormat="1" x14ac:dyDescent="0.3">
      <c r="A19" s="64"/>
      <c r="B19" s="180" t="e">
        <f>'2- Data Entry'!#REF!</f>
        <v>#REF!</v>
      </c>
      <c r="C19" s="236"/>
      <c r="D19" s="236"/>
      <c r="E19" s="236"/>
      <c r="F19" s="236"/>
      <c r="G19" s="236"/>
      <c r="H19" s="181" t="e">
        <f>'2- Data Entry'!#REF!</f>
        <v>#REF!</v>
      </c>
      <c r="I19" s="182" t="e">
        <f>'3-Cost Projections'!H19*(1+'2- Data Entry'!$C$5)</f>
        <v>#REF!</v>
      </c>
      <c r="J19" s="182" t="e">
        <f>'3-Cost Projections'!I19*(1+'2- Data Entry'!$C$5)</f>
        <v>#REF!</v>
      </c>
      <c r="K19" s="182" t="e">
        <f>'3-Cost Projections'!J19*(1+'2- Data Entry'!$C$5)</f>
        <v>#REF!</v>
      </c>
      <c r="L19" s="182" t="e">
        <f>'3-Cost Projections'!K19*(1+'2- Data Entry'!$C$5)</f>
        <v>#REF!</v>
      </c>
      <c r="M19" s="182" t="e">
        <f>'3-Cost Projections'!L19*(1+'2- Data Entry'!$C$5)</f>
        <v>#REF!</v>
      </c>
      <c r="N19" s="182" t="e">
        <f>'3-Cost Projections'!M19*(1+'2- Data Entry'!$C$5)</f>
        <v>#REF!</v>
      </c>
      <c r="O19" s="182" t="e">
        <f>'3-Cost Projections'!N19*(1+'2- Data Entry'!$C$5)</f>
        <v>#REF!</v>
      </c>
      <c r="P19" s="182" t="e">
        <f>'3-Cost Projections'!O19*(1+'2- Data Entry'!$C$5)</f>
        <v>#REF!</v>
      </c>
      <c r="Q19" s="182" t="e">
        <f>'3-Cost Projections'!P19*(1+'2- Data Entry'!$C$5)</f>
        <v>#REF!</v>
      </c>
      <c r="R19" s="182" t="e">
        <f>'3-Cost Projections'!Q19*(1+'2- Data Entry'!$C$5)</f>
        <v>#REF!</v>
      </c>
      <c r="S19" s="182" t="e">
        <f>'3-Cost Projections'!R19*(1+'2- Data Entry'!$C$5)</f>
        <v>#REF!</v>
      </c>
      <c r="T19" s="182" t="e">
        <f>'3-Cost Projections'!S19*(1+'2- Data Entry'!$C$5)</f>
        <v>#REF!</v>
      </c>
      <c r="U19" s="182" t="e">
        <f>'3-Cost Projections'!T19*(1+'2- Data Entry'!$C$5)</f>
        <v>#REF!</v>
      </c>
      <c r="V19" s="182" t="e">
        <f>'3-Cost Projections'!U19*(1+'2- Data Entry'!$C$5)</f>
        <v>#REF!</v>
      </c>
      <c r="W19" s="182" t="e">
        <f>'3-Cost Projections'!V19*(1+'2- Data Entry'!$C$5)</f>
        <v>#REF!</v>
      </c>
      <c r="X19" s="182" t="e">
        <f>'3-Cost Projections'!W19*(1+'2- Data Entry'!$C$5)</f>
        <v>#REF!</v>
      </c>
      <c r="Y19" s="182" t="e">
        <f>'3-Cost Projections'!X19*(1+'2- Data Entry'!$C$5)</f>
        <v>#REF!</v>
      </c>
      <c r="Z19" s="182" t="e">
        <f>'3-Cost Projections'!Y19*(1+'2- Data Entry'!$C$5)</f>
        <v>#REF!</v>
      </c>
      <c r="AA19" s="182" t="e">
        <f>'3-Cost Projections'!Z19*(1+'2- Data Entry'!$C$5)</f>
        <v>#REF!</v>
      </c>
      <c r="AB19" s="182" t="e">
        <f>'3-Cost Projections'!AA19*(1+'2- Data Entry'!$C$5)</f>
        <v>#REF!</v>
      </c>
      <c r="AC19" s="182" t="e">
        <f>'3-Cost Projections'!AB19*(1+'2- Data Entry'!$C$5)</f>
        <v>#REF!</v>
      </c>
    </row>
    <row r="20" spans="1:29" s="186" customFormat="1" ht="14.5" thickBot="1" x14ac:dyDescent="0.35">
      <c r="A20" s="64"/>
      <c r="B20" s="237" t="s">
        <v>82</v>
      </c>
      <c r="C20" s="230"/>
      <c r="D20" s="230"/>
      <c r="E20" s="230"/>
      <c r="F20" s="230"/>
      <c r="G20" s="230"/>
      <c r="H20" s="233" t="e">
        <f>SUM(H$9:H19)</f>
        <v>#REF!</v>
      </c>
      <c r="I20" s="233" t="e">
        <f>SUM(I$9:I19)</f>
        <v>#REF!</v>
      </c>
      <c r="J20" s="233" t="e">
        <f>SUM(J$9:J19)</f>
        <v>#REF!</v>
      </c>
      <c r="K20" s="233" t="e">
        <f>SUM(K$9:K19)</f>
        <v>#REF!</v>
      </c>
      <c r="L20" s="233" t="e">
        <f>SUM(L$9:L19)</f>
        <v>#REF!</v>
      </c>
      <c r="M20" s="233" t="e">
        <f>SUM(M$9:M19)</f>
        <v>#REF!</v>
      </c>
      <c r="N20" s="233" t="e">
        <f>SUM(N$9:N19)</f>
        <v>#REF!</v>
      </c>
      <c r="O20" s="233" t="e">
        <f>SUM(O$9:O19)</f>
        <v>#REF!</v>
      </c>
      <c r="P20" s="233" t="e">
        <f>SUM(P$9:P19)</f>
        <v>#REF!</v>
      </c>
      <c r="Q20" s="233" t="e">
        <f>SUM(Q$9:Q19)</f>
        <v>#REF!</v>
      </c>
      <c r="R20" s="233" t="e">
        <f>SUM(R$9:R19)</f>
        <v>#REF!</v>
      </c>
      <c r="S20" s="233" t="e">
        <f>SUM(S$9:S19)</f>
        <v>#REF!</v>
      </c>
      <c r="T20" s="233" t="e">
        <f>SUM(T$9:T19)</f>
        <v>#REF!</v>
      </c>
      <c r="U20" s="233" t="e">
        <f>SUM(U$9:U19)</f>
        <v>#REF!</v>
      </c>
      <c r="V20" s="233" t="e">
        <f>SUM(V$9:V19)</f>
        <v>#REF!</v>
      </c>
      <c r="W20" s="233" t="e">
        <f>SUM(W$9:W19)</f>
        <v>#REF!</v>
      </c>
      <c r="X20" s="233" t="e">
        <f>SUM(X$9:X19)</f>
        <v>#REF!</v>
      </c>
      <c r="Y20" s="233" t="e">
        <f>SUM(Y$9:Y19)</f>
        <v>#REF!</v>
      </c>
      <c r="Z20" s="233" t="e">
        <f>SUM(Z$9:Z19)</f>
        <v>#REF!</v>
      </c>
      <c r="AA20" s="233" t="e">
        <f>SUM(AA$9:AA19)</f>
        <v>#REF!</v>
      </c>
      <c r="AB20" s="233" t="e">
        <f>SUM(AB$9:AB19)</f>
        <v>#REF!</v>
      </c>
      <c r="AC20" s="233" t="e">
        <f>SUM(AC$9:AC19)</f>
        <v>#REF!</v>
      </c>
    </row>
    <row r="21" spans="1:29" s="188" customFormat="1" ht="14.5" thickTop="1" x14ac:dyDescent="0.3">
      <c r="A21" s="64"/>
      <c r="B21" s="184"/>
      <c r="C21" s="185"/>
      <c r="D21" s="185"/>
      <c r="E21" s="185"/>
      <c r="F21" s="185"/>
      <c r="G21" s="185"/>
      <c r="H21" s="185"/>
      <c r="I21" s="187"/>
      <c r="J21" s="187"/>
      <c r="K21" s="187"/>
      <c r="L21" s="187"/>
      <c r="M21" s="187"/>
      <c r="N21" s="187"/>
      <c r="O21" s="187"/>
      <c r="P21" s="187"/>
      <c r="Q21" s="187"/>
      <c r="R21" s="187"/>
      <c r="S21" s="187"/>
      <c r="T21" s="187"/>
      <c r="U21" s="187"/>
      <c r="V21" s="187"/>
      <c r="W21" s="187"/>
      <c r="X21" s="187"/>
      <c r="Y21" s="187"/>
      <c r="Z21" s="187"/>
      <c r="AA21" s="187"/>
      <c r="AB21" s="187"/>
      <c r="AC21" s="187"/>
    </row>
    <row r="22" spans="1:29" s="188" customFormat="1" x14ac:dyDescent="0.3">
      <c r="A22" s="64"/>
      <c r="B22" s="189" t="s">
        <v>83</v>
      </c>
      <c r="C22" s="190"/>
      <c r="D22" s="187"/>
      <c r="E22" s="187"/>
      <c r="F22" s="187"/>
      <c r="G22" s="187"/>
      <c r="H22" s="187"/>
      <c r="I22" s="187"/>
      <c r="J22" s="187"/>
      <c r="K22" s="187"/>
      <c r="L22" s="187"/>
      <c r="M22" s="187"/>
      <c r="N22" s="187"/>
      <c r="O22" s="187"/>
      <c r="P22" s="187"/>
      <c r="Q22" s="187"/>
      <c r="R22" s="187"/>
      <c r="S22" s="187"/>
      <c r="T22" s="187"/>
      <c r="U22" s="187"/>
      <c r="V22" s="187"/>
      <c r="W22" s="187"/>
    </row>
    <row r="23" spans="1:29" s="15" customFormat="1" ht="28" x14ac:dyDescent="0.3">
      <c r="A23" s="16"/>
      <c r="B23" s="23"/>
      <c r="C23" s="23" t="s">
        <v>84</v>
      </c>
      <c r="D23" s="52"/>
      <c r="E23" s="52"/>
      <c r="F23" s="52" t="s">
        <v>85</v>
      </c>
      <c r="G23" s="52" t="s">
        <v>86</v>
      </c>
      <c r="H23" s="52">
        <f>'2- Data Entry'!$C$4</f>
        <v>0</v>
      </c>
      <c r="I23" s="52">
        <f t="shared" ref="I23:AC23" si="1">H23+1</f>
        <v>1</v>
      </c>
      <c r="J23" s="52">
        <f t="shared" si="1"/>
        <v>2</v>
      </c>
      <c r="K23" s="52">
        <f t="shared" si="1"/>
        <v>3</v>
      </c>
      <c r="L23" s="52">
        <f t="shared" si="1"/>
        <v>4</v>
      </c>
      <c r="M23" s="52">
        <f t="shared" si="1"/>
        <v>5</v>
      </c>
      <c r="N23" s="52">
        <f t="shared" si="1"/>
        <v>6</v>
      </c>
      <c r="O23" s="52">
        <f t="shared" si="1"/>
        <v>7</v>
      </c>
      <c r="P23" s="52">
        <f t="shared" si="1"/>
        <v>8</v>
      </c>
      <c r="Q23" s="52">
        <f t="shared" si="1"/>
        <v>9</v>
      </c>
      <c r="R23" s="52">
        <f t="shared" si="1"/>
        <v>10</v>
      </c>
      <c r="S23" s="52">
        <f t="shared" si="1"/>
        <v>11</v>
      </c>
      <c r="T23" s="52">
        <f t="shared" si="1"/>
        <v>12</v>
      </c>
      <c r="U23" s="52">
        <f t="shared" si="1"/>
        <v>13</v>
      </c>
      <c r="V23" s="52">
        <f t="shared" si="1"/>
        <v>14</v>
      </c>
      <c r="W23" s="52">
        <f t="shared" si="1"/>
        <v>15</v>
      </c>
      <c r="X23" s="52">
        <f t="shared" si="1"/>
        <v>16</v>
      </c>
      <c r="Y23" s="52">
        <f t="shared" si="1"/>
        <v>17</v>
      </c>
      <c r="Z23" s="52">
        <f t="shared" si="1"/>
        <v>18</v>
      </c>
      <c r="AA23" s="52">
        <f t="shared" si="1"/>
        <v>19</v>
      </c>
      <c r="AB23" s="52">
        <f t="shared" si="1"/>
        <v>20</v>
      </c>
      <c r="AC23" s="52">
        <f t="shared" si="1"/>
        <v>21</v>
      </c>
    </row>
    <row r="24" spans="1:29" s="63" customFormat="1" x14ac:dyDescent="0.3">
      <c r="A24" s="64"/>
      <c r="B24" s="191" t="str">
        <f>'2- Data Entry'!E19</f>
        <v>Meters (10)</v>
      </c>
      <c r="C24" s="192">
        <f>IF(ISNUMBER('2- Data Entry'!G19),'2- Data Entry'!G19,)</f>
        <v>0</v>
      </c>
      <c r="D24" s="193"/>
      <c r="E24" s="193"/>
      <c r="F24" s="194">
        <f>'2- Data Entry'!F19*'2- Data Entry'!$F$28</f>
        <v>0</v>
      </c>
      <c r="G24" s="193">
        <f>'6-Reference Data'!B8</f>
        <v>5</v>
      </c>
      <c r="H24" s="195">
        <f>IF(OR((H$23=$C24+$G24),(H$23=$C24+$G24*2),(H$23=$C24+$G24*3),(H$23=$C24+$G24*4),(H$23=$C24+$G24*5),(H$23=$C24+$G24*6),(H$23=$C24+$G24*7),(H$23=$C24+$G24*8),(H$23=$C24+$G24*9),(H$23=$C24+$G24*10),(H$23=$C24+$G24*11),(H$23=$C24+$G24*12),(H$23=$C24+$G24*13),(H$23=$C24+$G24*14)),$F24*((1+'2- Data Entry'!$C$5)^('3-Cost Projections'!H$23-'3-Cost Projections'!$C24)),0)</f>
        <v>0</v>
      </c>
      <c r="I24" s="195">
        <f>IF(OR((I$23=$C24+$G24),(I$23=$C24+$G24*2),(I$23=$C24+$G24*3),(I$23=$C24+$G24*4),(I$23=$C24+$G24*5),(I$23=$C24+$G24*6),(I$23=$C24+$G24*7),(I$23=$C24+$G24*8),(I$23=$C24+$G24*9),(I$23=$C24+$G24*10),(I$23=$C24+$G24*11),(I$23=$C24+$G24*12),(I$23=$C24+$G24*13),(I$23=$C24+$G24*14)),$F24*((1+'2- Data Entry'!$C$5)^('3-Cost Projections'!I$23-'3-Cost Projections'!$C24)),0)</f>
        <v>0</v>
      </c>
      <c r="J24" s="195">
        <f>IF(OR((J$23=$C24+$G24),(J$23=$C24+$G24*2),(J$23=$C24+$G24*3),(J$23=$C24+$G24*4),(J$23=$C24+$G24*5),(J$23=$C24+$G24*6),(J$23=$C24+$G24*7),(J$23=$C24+$G24*8),(J$23=$C24+$G24*9),(J$23=$C24+$G24*10),(J$23=$C24+$G24*11),(J$23=$C24+$G24*12),(J$23=$C24+$G24*13),(J$23=$C24+$G24*14)),$F24*((1+'2- Data Entry'!$C$5)^('3-Cost Projections'!J$23-'3-Cost Projections'!$C24)),0)</f>
        <v>0</v>
      </c>
      <c r="K24" s="195">
        <f>IF(OR((K$23=$C24+$G24),(K$23=$C24+$G24*2),(K$23=$C24+$G24*3),(K$23=$C24+$G24*4),(K$23=$C24+$G24*5),(K$23=$C24+$G24*6),(K$23=$C24+$G24*7),(K$23=$C24+$G24*8),(K$23=$C24+$G24*9),(K$23=$C24+$G24*10),(K$23=$C24+$G24*11),(K$23=$C24+$G24*12),(K$23=$C24+$G24*13),(K$23=$C24+$G24*14)),$F24*((1+'2- Data Entry'!$C$5)^('3-Cost Projections'!K$23-'3-Cost Projections'!$C24)),0)</f>
        <v>0</v>
      </c>
      <c r="L24" s="195">
        <f>IF(OR((L$23=$C24+$G24),(L$23=$C24+$G24*2),(L$23=$C24+$G24*3),(L$23=$C24+$G24*4),(L$23=$C24+$G24*5),(L$23=$C24+$G24*6),(L$23=$C24+$G24*7),(L$23=$C24+$G24*8),(L$23=$C24+$G24*9),(L$23=$C24+$G24*10),(L$23=$C24+$G24*11),(L$23=$C24+$G24*12),(L$23=$C24+$G24*13),(L$23=$C24+$G24*14)),$F24*((1+'2- Data Entry'!$C$5)^('3-Cost Projections'!L$23-'3-Cost Projections'!$C24)),0)</f>
        <v>0</v>
      </c>
      <c r="M24" s="195">
        <f>IF(OR((M$23=$C24+$G24),(M$23=$C24+$G24*2),(M$23=$C24+$G24*3),(M$23=$C24+$G24*4),(M$23=$C24+$G24*5),(M$23=$C24+$G24*6),(M$23=$C24+$G24*7),(M$23=$C24+$G24*8),(M$23=$C24+$G24*9),(M$23=$C24+$G24*10),(M$23=$C24+$G24*11),(M$23=$C24+$G24*12),(M$23=$C24+$G24*13),(M$23=$C24+$G24*14)),$F24*((1+'2- Data Entry'!$C$5)^('3-Cost Projections'!M$23-'3-Cost Projections'!$C24)),0)</f>
        <v>0</v>
      </c>
      <c r="N24" s="195">
        <f>IF(OR((N$23=$C24+$G24),(N$23=$C24+$G24*2),(N$23=$C24+$G24*3),(N$23=$C24+$G24*4),(N$23=$C24+$G24*5),(N$23=$C24+$G24*6),(N$23=$C24+$G24*7),(N$23=$C24+$G24*8),(N$23=$C24+$G24*9),(N$23=$C24+$G24*10),(N$23=$C24+$G24*11),(N$23=$C24+$G24*12),(N$23=$C24+$G24*13),(N$23=$C24+$G24*14)),$F24*((1+'2- Data Entry'!$C$5)^('3-Cost Projections'!N$23-'3-Cost Projections'!$C24)),0)</f>
        <v>0</v>
      </c>
      <c r="O24" s="195">
        <f>IF(OR((O$23=$C24+$G24),(O$23=$C24+$G24*2),(O$23=$C24+$G24*3),(O$23=$C24+$G24*4),(O$23=$C24+$G24*5),(O$23=$C24+$G24*6),(O$23=$C24+$G24*7),(O$23=$C24+$G24*8),(O$23=$C24+$G24*9),(O$23=$C24+$G24*10),(O$23=$C24+$G24*11),(O$23=$C24+$G24*12),(O$23=$C24+$G24*13),(O$23=$C24+$G24*14)),$F24*((1+'2- Data Entry'!$C$5)^('3-Cost Projections'!O$23-'3-Cost Projections'!$C24)),0)</f>
        <v>0</v>
      </c>
      <c r="P24" s="195">
        <f>IF(OR((P$23=$C24+$G24),(P$23=$C24+$G24*2),(P$23=$C24+$G24*3),(P$23=$C24+$G24*4),(P$23=$C24+$G24*5),(P$23=$C24+$G24*6),(P$23=$C24+$G24*7),(P$23=$C24+$G24*8),(P$23=$C24+$G24*9),(P$23=$C24+$G24*10),(P$23=$C24+$G24*11),(P$23=$C24+$G24*12),(P$23=$C24+$G24*13),(P$23=$C24+$G24*14)),$F24*((1+'2- Data Entry'!$C$5)^('3-Cost Projections'!P$23-'3-Cost Projections'!$C24)),0)</f>
        <v>0</v>
      </c>
      <c r="Q24" s="195">
        <f>IF(OR((Q$23=$C24+$G24),(Q$23=$C24+$G24*2),(Q$23=$C24+$G24*3),(Q$23=$C24+$G24*4),(Q$23=$C24+$G24*5),(Q$23=$C24+$G24*6),(Q$23=$C24+$G24*7),(Q$23=$C24+$G24*8),(Q$23=$C24+$G24*9),(Q$23=$C24+$G24*10),(Q$23=$C24+$G24*11),(Q$23=$C24+$G24*12),(Q$23=$C24+$G24*13),(Q$23=$C24+$G24*14)),$F24*((1+'2- Data Entry'!$C$5)^('3-Cost Projections'!Q$23-'3-Cost Projections'!$C24)),0)</f>
        <v>0</v>
      </c>
      <c r="R24" s="195">
        <f>IF(OR((R$23=$C24+$G24),(R$23=$C24+$G24*2),(R$23=$C24+$G24*3),(R$23=$C24+$G24*4),(R$23=$C24+$G24*5),(R$23=$C24+$G24*6),(R$23=$C24+$G24*7),(R$23=$C24+$G24*8),(R$23=$C24+$G24*9),(R$23=$C24+$G24*10),(R$23=$C24+$G24*11),(R$23=$C24+$G24*12),(R$23=$C24+$G24*13),(R$23=$C24+$G24*14)),$F24*((1+'2- Data Entry'!$C$5)^('3-Cost Projections'!R$23-'3-Cost Projections'!$C24)),0)</f>
        <v>0</v>
      </c>
      <c r="S24" s="195">
        <f>IF(OR((S$23=$C24+$G24),(S$23=$C24+$G24*2),(S$23=$C24+$G24*3),(S$23=$C24+$G24*4),(S$23=$C24+$G24*5),(S$23=$C24+$G24*6),(S$23=$C24+$G24*7),(S$23=$C24+$G24*8),(S$23=$C24+$G24*9),(S$23=$C24+$G24*10),(S$23=$C24+$G24*11),(S$23=$C24+$G24*12),(S$23=$C24+$G24*13),(S$23=$C24+$G24*14)),$F24*((1+'2- Data Entry'!$C$5)^('3-Cost Projections'!S$23-'3-Cost Projections'!$C24)),0)</f>
        <v>0</v>
      </c>
      <c r="T24" s="195">
        <f>IF(OR((T$23=$C24+$G24),(T$23=$C24+$G24*2),(T$23=$C24+$G24*3),(T$23=$C24+$G24*4),(T$23=$C24+$G24*5),(T$23=$C24+$G24*6),(T$23=$C24+$G24*7),(T$23=$C24+$G24*8),(T$23=$C24+$G24*9),(T$23=$C24+$G24*10),(T$23=$C24+$G24*11),(T$23=$C24+$G24*12),(T$23=$C24+$G24*13),(T$23=$C24+$G24*14)),$F24*((1+'2- Data Entry'!$C$5)^('3-Cost Projections'!T$23-'3-Cost Projections'!$C24)),0)</f>
        <v>0</v>
      </c>
      <c r="U24" s="195">
        <f>IF(OR((U$23=$C24+$G24),(U$23=$C24+$G24*2),(U$23=$C24+$G24*3),(U$23=$C24+$G24*4),(U$23=$C24+$G24*5),(U$23=$C24+$G24*6),(U$23=$C24+$G24*7),(U$23=$C24+$G24*8),(U$23=$C24+$G24*9),(U$23=$C24+$G24*10),(U$23=$C24+$G24*11),(U$23=$C24+$G24*12),(U$23=$C24+$G24*13),(U$23=$C24+$G24*14)),$F24*((1+'2- Data Entry'!$C$5)^('3-Cost Projections'!U$23-'3-Cost Projections'!$C24)),0)</f>
        <v>0</v>
      </c>
      <c r="V24" s="195">
        <f>IF(OR((V$23=$C24+$G24),(V$23=$C24+$G24*2),(V$23=$C24+$G24*3),(V$23=$C24+$G24*4),(V$23=$C24+$G24*5),(V$23=$C24+$G24*6),(V$23=$C24+$G24*7),(V$23=$C24+$G24*8),(V$23=$C24+$G24*9),(V$23=$C24+$G24*10),(V$23=$C24+$G24*11),(V$23=$C24+$G24*12),(V$23=$C24+$G24*13),(V$23=$C24+$G24*14)),$F24*((1+'2- Data Entry'!$C$5)^('3-Cost Projections'!V$23-'3-Cost Projections'!$C24)),0)</f>
        <v>0</v>
      </c>
      <c r="W24" s="195">
        <f>IF(OR((W$23=$C24+$G24),(W$23=$C24+$G24*2),(W$23=$C24+$G24*3),(W$23=$C24+$G24*4),(W$23=$C24+$G24*5),(W$23=$C24+$G24*6),(W$23=$C24+$G24*7),(W$23=$C24+$G24*8),(W$23=$C24+$G24*9),(W$23=$C24+$G24*10),(W$23=$C24+$G24*11),(W$23=$C24+$G24*12),(W$23=$C24+$G24*13),(W$23=$C24+$G24*14)),$F24*((1+'2- Data Entry'!$C$5)^('3-Cost Projections'!W$23-'3-Cost Projections'!$C24)),0)</f>
        <v>0</v>
      </c>
      <c r="X24" s="195">
        <f>IF(OR((X$23=$C24+$G24),(X$23=$C24+$G24*2),(X$23=$C24+$G24*3),(X$23=$C24+$G24*4),(X$23=$C24+$G24*5),(X$23=$C24+$G24*6),(X$23=$C24+$G24*7),(X$23=$C24+$G24*8),(X$23=$C24+$G24*9),(X$23=$C24+$G24*10),(X$23=$C24+$G24*11),(X$23=$C24+$G24*12),(X$23=$C24+$G24*13),(X$23=$C24+$G24*14)),$F24*((1+'2- Data Entry'!$C$5)^('3-Cost Projections'!X$23-'3-Cost Projections'!$C24)),0)</f>
        <v>0</v>
      </c>
      <c r="Y24" s="195">
        <f>IF(OR((Y$23=$C24+$G24),(Y$23=$C24+$G24*2),(Y$23=$C24+$G24*3),(Y$23=$C24+$G24*4),(Y$23=$C24+$G24*5),(Y$23=$C24+$G24*6),(Y$23=$C24+$G24*7),(Y$23=$C24+$G24*8),(Y$23=$C24+$G24*9),(Y$23=$C24+$G24*10),(Y$23=$C24+$G24*11),(Y$23=$C24+$G24*12),(Y$23=$C24+$G24*13),(Y$23=$C24+$G24*14)),$F24*((1+'2- Data Entry'!$C$5)^('3-Cost Projections'!Y$23-'3-Cost Projections'!$C24)),0)</f>
        <v>0</v>
      </c>
      <c r="Z24" s="195">
        <f>IF(OR((Z$23=$C24+$G24),(Z$23=$C24+$G24*2),(Z$23=$C24+$G24*3),(Z$23=$C24+$G24*4),(Z$23=$C24+$G24*5),(Z$23=$C24+$G24*6),(Z$23=$C24+$G24*7),(Z$23=$C24+$G24*8),(Z$23=$C24+$G24*9),(Z$23=$C24+$G24*10),(Z$23=$C24+$G24*11),(Z$23=$C24+$G24*12),(Z$23=$C24+$G24*13),(Z$23=$C24+$G24*14)),$F24*((1+'2- Data Entry'!$C$5)^('3-Cost Projections'!Z$23-'3-Cost Projections'!$C24)),0)</f>
        <v>0</v>
      </c>
      <c r="AA24" s="195">
        <f>IF(OR((AA$23=$C24+$G24),(AA$23=$C24+$G24*2),(AA$23=$C24+$G24*3),(AA$23=$C24+$G24*4),(AA$23=$C24+$G24*5),(AA$23=$C24+$G24*6),(AA$23=$C24+$G24*7),(AA$23=$C24+$G24*8),(AA$23=$C24+$G24*9),(AA$23=$C24+$G24*10),(AA$23=$C24+$G24*11),(AA$23=$C24+$G24*12),(AA$23=$C24+$G24*13),(AA$23=$C24+$G24*14)),$F24*((1+'2- Data Entry'!$C$5)^('3-Cost Projections'!AA$23-'3-Cost Projections'!$C24)),0)</f>
        <v>0</v>
      </c>
      <c r="AB24" s="195">
        <f>IF(OR((AB$23=$C24+$G24),(AB$23=$C24+$G24*2),(AB$23=$C24+$G24*3),(AB$23=$C24+$G24*4),(AB$23=$C24+$G24*5),(AB$23=$C24+$G24*6),(AB$23=$C24+$G24*7),(AB$23=$C24+$G24*8),(AB$23=$C24+$G24*9),(AB$23=$C24+$G24*10),(AB$23=$C24+$G24*11),(AB$23=$C24+$G24*12),(AB$23=$C24+$G24*13),(AB$23=$C24+$G24*14)),$F24*((1+'2- Data Entry'!$C$5)^('3-Cost Projections'!AB$23-'3-Cost Projections'!$C24)),0)</f>
        <v>0</v>
      </c>
      <c r="AC24" s="195">
        <f>IF(OR((AC$23=$C24+$G24),(AC$23=$C24+$G24*2),(AC$23=$C24+$G24*3),(AC$23=$C24+$G24*4),(AC$23=$C24+$G24*5),(AC$23=$C24+$G24*6),(AC$23=$C24+$G24*7),(AC$23=$C24+$G24*8),(AC$23=$C24+$G24*9),(AC$23=$C24+$G24*10),(AC$23=$C24+$G24*11),(AC$23=$C24+$G24*12),(AC$23=$C24+$G24*13),(AC$23=$C24+$G24*14)),$F24*((1+'2- Data Entry'!$C$5)^('3-Cost Projections'!AC$23-'3-Cost Projections'!$C24)),0)</f>
        <v>0</v>
      </c>
    </row>
    <row r="25" spans="1:29" s="63" customFormat="1" x14ac:dyDescent="0.3">
      <c r="A25" s="64"/>
      <c r="B25" s="191" t="str">
        <f>'2- Data Entry'!E20</f>
        <v>Valves (10)</v>
      </c>
      <c r="C25" s="192">
        <f>IF(ISNUMBER('2- Data Entry'!G20),'2- Data Entry'!G20,)</f>
        <v>0</v>
      </c>
      <c r="D25" s="193"/>
      <c r="E25" s="193"/>
      <c r="F25" s="194">
        <f>'2- Data Entry'!F20*'2- Data Entry'!$F$28</f>
        <v>0</v>
      </c>
      <c r="G25" s="193">
        <f>'6-Reference Data'!B9</f>
        <v>5</v>
      </c>
      <c r="H25" s="195">
        <f>IF(OR((H$23=$C25+$G25),(H$23=$C25+$G25*2),(H$23=$C25+$G25*3),(H$23=$C25+$G25*4),(H$23=$C25+$G25*5),(H$23=$C25+$G25*6),(H$23=$C25+$G25*7),(H$23=$C25+$G25*8),(H$23=$C25+$G25*9),(H$23=$C25+$G25*10),(H$23=$C25+$G25*11),(H$23=$C25+$G25*12),(H$23=$C25+$G25*13),(H$23=$C25+$G25*14)),$F25*((1+'2- Data Entry'!$C$5)^('3-Cost Projections'!H$23-'3-Cost Projections'!$C25)),0)</f>
        <v>0</v>
      </c>
      <c r="I25" s="195">
        <f>IF(OR((I$23=$C25+$G25),(I$23=$C25+$G25*2),(I$23=$C25+$G25*3),(I$23=$C25+$G25*4),(I$23=$C25+$G25*5),(I$23=$C25+$G25*6),(I$23=$C25+$G25*7),(I$23=$C25+$G25*8),(I$23=$C25+$G25*9),(I$23=$C25+$G25*10),(I$23=$C25+$G25*11),(I$23=$C25+$G25*12),(I$23=$C25+$G25*13),(I$23=$C25+$G25*14)),$F25*((1+'2- Data Entry'!$C$5)^('3-Cost Projections'!I$23-'3-Cost Projections'!$C25)),0)</f>
        <v>0</v>
      </c>
      <c r="J25" s="195">
        <f>IF(OR((J$23=$C25+$G25),(J$23=$C25+$G25*2),(J$23=$C25+$G25*3),(J$23=$C25+$G25*4),(J$23=$C25+$G25*5),(J$23=$C25+$G25*6),(J$23=$C25+$G25*7),(J$23=$C25+$G25*8),(J$23=$C25+$G25*9),(J$23=$C25+$G25*10),(J$23=$C25+$G25*11),(J$23=$C25+$G25*12),(J$23=$C25+$G25*13),(J$23=$C25+$G25*14)),$F25*((1+'2- Data Entry'!$C$5)^('3-Cost Projections'!J$23-'3-Cost Projections'!$C25)),0)</f>
        <v>0</v>
      </c>
      <c r="K25" s="195">
        <f>IF(OR((K$23=$C25+$G25),(K$23=$C25+$G25*2),(K$23=$C25+$G25*3),(K$23=$C25+$G25*4),(K$23=$C25+$G25*5),(K$23=$C25+$G25*6),(K$23=$C25+$G25*7),(K$23=$C25+$G25*8),(K$23=$C25+$G25*9),(K$23=$C25+$G25*10),(K$23=$C25+$G25*11),(K$23=$C25+$G25*12),(K$23=$C25+$G25*13),(K$23=$C25+$G25*14)),$F25*((1+'2- Data Entry'!$C$5)^('3-Cost Projections'!K$23-'3-Cost Projections'!$C25)),0)</f>
        <v>0</v>
      </c>
      <c r="L25" s="195">
        <f>IF(OR((L$23=$C25+$G25),(L$23=$C25+$G25*2),(L$23=$C25+$G25*3),(L$23=$C25+$G25*4),(L$23=$C25+$G25*5),(L$23=$C25+$G25*6),(L$23=$C25+$G25*7),(L$23=$C25+$G25*8),(L$23=$C25+$G25*9),(L$23=$C25+$G25*10),(L$23=$C25+$G25*11),(L$23=$C25+$G25*12),(L$23=$C25+$G25*13),(L$23=$C25+$G25*14)),$F25*((1+'2- Data Entry'!$C$5)^('3-Cost Projections'!L$23-'3-Cost Projections'!$C25)),0)</f>
        <v>0</v>
      </c>
      <c r="M25" s="195">
        <f>IF(OR((M$23=$C25+$G25),(M$23=$C25+$G25*2),(M$23=$C25+$G25*3),(M$23=$C25+$G25*4),(M$23=$C25+$G25*5),(M$23=$C25+$G25*6),(M$23=$C25+$G25*7),(M$23=$C25+$G25*8),(M$23=$C25+$G25*9),(M$23=$C25+$G25*10),(M$23=$C25+$G25*11),(M$23=$C25+$G25*12),(M$23=$C25+$G25*13),(M$23=$C25+$G25*14)),$F25*((1+'2- Data Entry'!$C$5)^('3-Cost Projections'!M$23-'3-Cost Projections'!$C25)),0)</f>
        <v>0</v>
      </c>
      <c r="N25" s="195">
        <f>IF(OR((N$23=$C25+$G25),(N$23=$C25+$G25*2),(N$23=$C25+$G25*3),(N$23=$C25+$G25*4),(N$23=$C25+$G25*5),(N$23=$C25+$G25*6),(N$23=$C25+$G25*7),(N$23=$C25+$G25*8),(N$23=$C25+$G25*9),(N$23=$C25+$G25*10),(N$23=$C25+$G25*11),(N$23=$C25+$G25*12),(N$23=$C25+$G25*13),(N$23=$C25+$G25*14)),$F25*((1+'2- Data Entry'!$C$5)^('3-Cost Projections'!N$23-'3-Cost Projections'!$C25)),0)</f>
        <v>0</v>
      </c>
      <c r="O25" s="195">
        <f>IF(OR((O$23=$C25+$G25),(O$23=$C25+$G25*2),(O$23=$C25+$G25*3),(O$23=$C25+$G25*4),(O$23=$C25+$G25*5),(O$23=$C25+$G25*6),(O$23=$C25+$G25*7),(O$23=$C25+$G25*8),(O$23=$C25+$G25*9),(O$23=$C25+$G25*10),(O$23=$C25+$G25*11),(O$23=$C25+$G25*12),(O$23=$C25+$G25*13),(O$23=$C25+$G25*14)),$F25*((1+'2- Data Entry'!$C$5)^('3-Cost Projections'!O$23-'3-Cost Projections'!$C25)),0)</f>
        <v>0</v>
      </c>
      <c r="P25" s="195">
        <f>IF(OR((P$23=$C25+$G25),(P$23=$C25+$G25*2),(P$23=$C25+$G25*3),(P$23=$C25+$G25*4),(P$23=$C25+$G25*5),(P$23=$C25+$G25*6),(P$23=$C25+$G25*7),(P$23=$C25+$G25*8),(P$23=$C25+$G25*9),(P$23=$C25+$G25*10),(P$23=$C25+$G25*11),(P$23=$C25+$G25*12),(P$23=$C25+$G25*13),(P$23=$C25+$G25*14)),$F25*((1+'2- Data Entry'!$C$5)^('3-Cost Projections'!P$23-'3-Cost Projections'!$C25)),0)</f>
        <v>0</v>
      </c>
      <c r="Q25" s="195">
        <f>IF(OR((Q$23=$C25+$G25),(Q$23=$C25+$G25*2),(Q$23=$C25+$G25*3),(Q$23=$C25+$G25*4),(Q$23=$C25+$G25*5),(Q$23=$C25+$G25*6),(Q$23=$C25+$G25*7),(Q$23=$C25+$G25*8),(Q$23=$C25+$G25*9),(Q$23=$C25+$G25*10),(Q$23=$C25+$G25*11),(Q$23=$C25+$G25*12),(Q$23=$C25+$G25*13),(Q$23=$C25+$G25*14)),$F25*((1+'2- Data Entry'!$C$5)^('3-Cost Projections'!Q$23-'3-Cost Projections'!$C25)),0)</f>
        <v>0</v>
      </c>
      <c r="R25" s="195">
        <f>IF(OR((R$23=$C25+$G25),(R$23=$C25+$G25*2),(R$23=$C25+$G25*3),(R$23=$C25+$G25*4),(R$23=$C25+$G25*5),(R$23=$C25+$G25*6),(R$23=$C25+$G25*7),(R$23=$C25+$G25*8),(R$23=$C25+$G25*9),(R$23=$C25+$G25*10),(R$23=$C25+$G25*11),(R$23=$C25+$G25*12),(R$23=$C25+$G25*13),(R$23=$C25+$G25*14)),$F25*((1+'2- Data Entry'!$C$5)^('3-Cost Projections'!R$23-'3-Cost Projections'!$C25)),0)</f>
        <v>0</v>
      </c>
      <c r="S25" s="195">
        <f>IF(OR((S$23=$C25+$G25),(S$23=$C25+$G25*2),(S$23=$C25+$G25*3),(S$23=$C25+$G25*4),(S$23=$C25+$G25*5),(S$23=$C25+$G25*6),(S$23=$C25+$G25*7),(S$23=$C25+$G25*8),(S$23=$C25+$G25*9),(S$23=$C25+$G25*10),(S$23=$C25+$G25*11),(S$23=$C25+$G25*12),(S$23=$C25+$G25*13),(S$23=$C25+$G25*14)),$F25*((1+'2- Data Entry'!$C$5)^('3-Cost Projections'!S$23-'3-Cost Projections'!$C25)),0)</f>
        <v>0</v>
      </c>
      <c r="T25" s="195">
        <f>IF(OR((T$23=$C25+$G25),(T$23=$C25+$G25*2),(T$23=$C25+$G25*3),(T$23=$C25+$G25*4),(T$23=$C25+$G25*5),(T$23=$C25+$G25*6),(T$23=$C25+$G25*7),(T$23=$C25+$G25*8),(T$23=$C25+$G25*9),(T$23=$C25+$G25*10),(T$23=$C25+$G25*11),(T$23=$C25+$G25*12),(T$23=$C25+$G25*13),(T$23=$C25+$G25*14)),$F25*((1+'2- Data Entry'!$C$5)^('3-Cost Projections'!T$23-'3-Cost Projections'!$C25)),0)</f>
        <v>0</v>
      </c>
      <c r="U25" s="195">
        <f>IF(OR((U$23=$C25+$G25),(U$23=$C25+$G25*2),(U$23=$C25+$G25*3),(U$23=$C25+$G25*4),(U$23=$C25+$G25*5),(U$23=$C25+$G25*6),(U$23=$C25+$G25*7),(U$23=$C25+$G25*8),(U$23=$C25+$G25*9),(U$23=$C25+$G25*10),(U$23=$C25+$G25*11),(U$23=$C25+$G25*12),(U$23=$C25+$G25*13),(U$23=$C25+$G25*14)),$F25*((1+'2- Data Entry'!$C$5)^('3-Cost Projections'!U$23-'3-Cost Projections'!$C25)),0)</f>
        <v>0</v>
      </c>
      <c r="V25" s="195">
        <f>IF(OR((V$23=$C25+$G25),(V$23=$C25+$G25*2),(V$23=$C25+$G25*3),(V$23=$C25+$G25*4),(V$23=$C25+$G25*5),(V$23=$C25+$G25*6),(V$23=$C25+$G25*7),(V$23=$C25+$G25*8),(V$23=$C25+$G25*9),(V$23=$C25+$G25*10),(V$23=$C25+$G25*11),(V$23=$C25+$G25*12),(V$23=$C25+$G25*13),(V$23=$C25+$G25*14)),$F25*((1+'2- Data Entry'!$C$5)^('3-Cost Projections'!V$23-'3-Cost Projections'!$C25)),0)</f>
        <v>0</v>
      </c>
      <c r="W25" s="195">
        <f>IF(OR((W$23=$C25+$G25),(W$23=$C25+$G25*2),(W$23=$C25+$G25*3),(W$23=$C25+$G25*4),(W$23=$C25+$G25*5),(W$23=$C25+$G25*6),(W$23=$C25+$G25*7),(W$23=$C25+$G25*8),(W$23=$C25+$G25*9),(W$23=$C25+$G25*10),(W$23=$C25+$G25*11),(W$23=$C25+$G25*12),(W$23=$C25+$G25*13),(W$23=$C25+$G25*14)),$F25*((1+'2- Data Entry'!$C$5)^('3-Cost Projections'!W$23-'3-Cost Projections'!$C25)),0)</f>
        <v>0</v>
      </c>
      <c r="X25" s="195">
        <f>IF(OR((X$23=$C25+$G25),(X$23=$C25+$G25*2),(X$23=$C25+$G25*3),(X$23=$C25+$G25*4),(X$23=$C25+$G25*5),(X$23=$C25+$G25*6),(X$23=$C25+$G25*7),(X$23=$C25+$G25*8),(X$23=$C25+$G25*9),(X$23=$C25+$G25*10),(X$23=$C25+$G25*11),(X$23=$C25+$G25*12),(X$23=$C25+$G25*13),(X$23=$C25+$G25*14)),$F25*((1+'2- Data Entry'!$C$5)^('3-Cost Projections'!X$23-'3-Cost Projections'!$C25)),0)</f>
        <v>0</v>
      </c>
      <c r="Y25" s="195">
        <f>IF(OR((Y$23=$C25+$G25),(Y$23=$C25+$G25*2),(Y$23=$C25+$G25*3),(Y$23=$C25+$G25*4),(Y$23=$C25+$G25*5),(Y$23=$C25+$G25*6),(Y$23=$C25+$G25*7),(Y$23=$C25+$G25*8),(Y$23=$C25+$G25*9),(Y$23=$C25+$G25*10),(Y$23=$C25+$G25*11),(Y$23=$C25+$G25*12),(Y$23=$C25+$G25*13),(Y$23=$C25+$G25*14)),$F25*((1+'2- Data Entry'!$C$5)^('3-Cost Projections'!Y$23-'3-Cost Projections'!$C25)),0)</f>
        <v>0</v>
      </c>
      <c r="Z25" s="195">
        <f>IF(OR((Z$23=$C25+$G25),(Z$23=$C25+$G25*2),(Z$23=$C25+$G25*3),(Z$23=$C25+$G25*4),(Z$23=$C25+$G25*5),(Z$23=$C25+$G25*6),(Z$23=$C25+$G25*7),(Z$23=$C25+$G25*8),(Z$23=$C25+$G25*9),(Z$23=$C25+$G25*10),(Z$23=$C25+$G25*11),(Z$23=$C25+$G25*12),(Z$23=$C25+$G25*13),(Z$23=$C25+$G25*14)),$F25*((1+'2- Data Entry'!$C$5)^('3-Cost Projections'!Z$23-'3-Cost Projections'!$C25)),0)</f>
        <v>0</v>
      </c>
      <c r="AA25" s="195">
        <f>IF(OR((AA$23=$C25+$G25),(AA$23=$C25+$G25*2),(AA$23=$C25+$G25*3),(AA$23=$C25+$G25*4),(AA$23=$C25+$G25*5),(AA$23=$C25+$G25*6),(AA$23=$C25+$G25*7),(AA$23=$C25+$G25*8),(AA$23=$C25+$G25*9),(AA$23=$C25+$G25*10),(AA$23=$C25+$G25*11),(AA$23=$C25+$G25*12),(AA$23=$C25+$G25*13),(AA$23=$C25+$G25*14)),$F25*((1+'2- Data Entry'!$C$5)^('3-Cost Projections'!AA$23-'3-Cost Projections'!$C25)),0)</f>
        <v>0</v>
      </c>
      <c r="AB25" s="195">
        <f>IF(OR((AB$23=$C25+$G25),(AB$23=$C25+$G25*2),(AB$23=$C25+$G25*3),(AB$23=$C25+$G25*4),(AB$23=$C25+$G25*5),(AB$23=$C25+$G25*6),(AB$23=$C25+$G25*7),(AB$23=$C25+$G25*8),(AB$23=$C25+$G25*9),(AB$23=$C25+$G25*10),(AB$23=$C25+$G25*11),(AB$23=$C25+$G25*12),(AB$23=$C25+$G25*13),(AB$23=$C25+$G25*14)),$F25*((1+'2- Data Entry'!$C$5)^('3-Cost Projections'!AB$23-'3-Cost Projections'!$C25)),0)</f>
        <v>0</v>
      </c>
      <c r="AC25" s="195">
        <f>IF(OR((AC$23=$C25+$G25),(AC$23=$C25+$G25*2),(AC$23=$C25+$G25*3),(AC$23=$C25+$G25*4),(AC$23=$C25+$G25*5),(AC$23=$C25+$G25*6),(AC$23=$C25+$G25*7),(AC$23=$C25+$G25*8),(AC$23=$C25+$G25*9),(AC$23=$C25+$G25*10),(AC$23=$C25+$G25*11),(AC$23=$C25+$G25*12),(AC$23=$C25+$G25*13),(AC$23=$C25+$G25*14)),$F25*((1+'2- Data Entry'!$C$5)^('3-Cost Projections'!AC$23-'3-Cost Projections'!$C25)),0)</f>
        <v>0</v>
      </c>
    </row>
    <row r="26" spans="1:29" s="63" customFormat="1" x14ac:dyDescent="0.3">
      <c r="A26" s="64"/>
      <c r="B26" s="191" t="str">
        <f>'2- Data Entry'!E21</f>
        <v>Tap (10)</v>
      </c>
      <c r="C26" s="193">
        <f>IF(ISNUMBER('2- Data Entry'!G21),'2- Data Entry'!G21,)</f>
        <v>0</v>
      </c>
      <c r="D26" s="193"/>
      <c r="E26" s="193"/>
      <c r="F26" s="194">
        <f>'2- Data Entry'!F21*'2- Data Entry'!$F$28</f>
        <v>0</v>
      </c>
      <c r="G26" s="193">
        <f>'6-Reference Data'!B10</f>
        <v>5</v>
      </c>
      <c r="H26" s="195">
        <f>IF(OR((H$33=$C26+$G26),(H$33=$C26+$G26*2),(H$33=$C26+$G26*3)),$F26*((1+'2- Data Entry'!$C$5)^('3-Cost Projections'!H$33-'3-Cost Projections'!$C26)),0)</f>
        <v>0</v>
      </c>
      <c r="I26" s="195">
        <f>IF(OR((I$33=$C26+$G26),(I$33=$C26+$G26*2),(I$33=$C26+$G26*3)),$F26*((1+'2- Data Entry'!$C$5)^('3-Cost Projections'!I$33-'3-Cost Projections'!$C26)),0)</f>
        <v>0</v>
      </c>
      <c r="J26" s="195">
        <f>IF(OR((J$33=$C26+$G26),(J$33=$C26+$G26*2),(J$33=$C26+$G26*3)),$F26*((1+'2- Data Entry'!$C$5)^('3-Cost Projections'!J$33-'3-Cost Projections'!$C26)),0)</f>
        <v>0</v>
      </c>
      <c r="K26" s="195">
        <f>IF(OR((K$33=$C26+$G26),(K$33=$C26+$G26*2),(K$33=$C26+$G26*3)),$F26*((1+'2- Data Entry'!$C$5)^('3-Cost Projections'!K$33-'3-Cost Projections'!$C26)),0)</f>
        <v>0</v>
      </c>
      <c r="L26" s="195">
        <f>IF(OR((L$33=$C26+$G26),(L$33=$C26+$G26*2),(L$33=$C26+$G26*3)),$F26*((1+'2- Data Entry'!$C$5)^('3-Cost Projections'!L$33-'3-Cost Projections'!$C26)),0)</f>
        <v>0</v>
      </c>
      <c r="M26" s="195">
        <f>IF(OR((M$33=$C26+$G26),(M$33=$C26+$G26*2),(M$33=$C26+$G26*3)),$F26*((1+'2- Data Entry'!$C$5)^('3-Cost Projections'!M$33-'3-Cost Projections'!$C26)),0)</f>
        <v>0</v>
      </c>
      <c r="N26" s="195">
        <f>IF(OR((N$33=$C26+$G26),(N$33=$C26+$G26*2),(N$33=$C26+$G26*3)),$F26*((1+'2- Data Entry'!$C$5)^('3-Cost Projections'!N$33-'3-Cost Projections'!$C26)),0)</f>
        <v>0</v>
      </c>
      <c r="O26" s="195">
        <f>IF(OR((O$33=$C26+$G26),(O$33=$C26+$G26*2),(O$33=$C26+$G26*3)),$F26*((1+'2- Data Entry'!$C$5)^('3-Cost Projections'!O$33-'3-Cost Projections'!$C26)),0)</f>
        <v>0</v>
      </c>
      <c r="P26" s="195">
        <f>IF(OR((P$33=$C26+$G26),(P$33=$C26+$G26*2),(P$33=$C26+$G26*3)),$F26*((1+'2- Data Entry'!$C$5)^('3-Cost Projections'!P$33-'3-Cost Projections'!$C26)),0)</f>
        <v>0</v>
      </c>
      <c r="Q26" s="195">
        <f>IF(OR((Q$33=$C26+$G26),(Q$33=$C26+$G26*2),(Q$33=$C26+$G26*3)),$F26*((1+'2- Data Entry'!$C$5)^('3-Cost Projections'!Q$33-'3-Cost Projections'!$C26)),0)</f>
        <v>0</v>
      </c>
      <c r="R26" s="195">
        <f>IF(OR((R$33=$C26+$G26),(R$33=$C26+$G26*2),(R$33=$C26+$G26*3)),$F26*((1+'2- Data Entry'!$C$5)^('3-Cost Projections'!R$33-'3-Cost Projections'!$C26)),0)</f>
        <v>0</v>
      </c>
      <c r="S26" s="195">
        <f>IF(OR((S$33=$C26+$G26),(S$33=$C26+$G26*2),(S$33=$C26+$G26*3)),$F26*((1+'2- Data Entry'!$C$5)^('3-Cost Projections'!S$33-'3-Cost Projections'!$C26)),0)</f>
        <v>0</v>
      </c>
      <c r="T26" s="195">
        <f>IF(OR((T$33=$C26+$G26),(T$33=$C26+$G26*2),(T$33=$C26+$G26*3)),$F26*((1+'2- Data Entry'!$C$5)^('3-Cost Projections'!T$33-'3-Cost Projections'!$C26)),0)</f>
        <v>0</v>
      </c>
      <c r="U26" s="195">
        <f>IF(OR((U$33=$C26+$G26),(U$33=$C26+$G26*2),(U$33=$C26+$G26*3)),$F26*((1+'2- Data Entry'!$C$5)^('3-Cost Projections'!U$33-'3-Cost Projections'!$C26)),0)</f>
        <v>0</v>
      </c>
      <c r="V26" s="195">
        <f>IF(OR((V$33=$C26+$G26),(V$33=$C26+$G26*2),(V$33=$C26+$G26*3)),$F26*((1+'2- Data Entry'!$C$5)^('3-Cost Projections'!V$33-'3-Cost Projections'!$C26)),0)</f>
        <v>0</v>
      </c>
      <c r="W26" s="195">
        <f>IF(OR((W$33=$C26+$G26),(W$33=$C26+$G26*2),(W$33=$C26+$G26*3)),$F26*((1+'2- Data Entry'!$C$5)^('3-Cost Projections'!W$33-'3-Cost Projections'!$C26)),0)</f>
        <v>0</v>
      </c>
      <c r="X26" s="195">
        <f>IF(OR((X$33=$C26+$G26),(X$33=$C26+$G26*2),(X$33=$C26+$G26*3)),$F26*((1+'2- Data Entry'!$C$5)^('3-Cost Projections'!X$33-'3-Cost Projections'!$C26)),0)</f>
        <v>0</v>
      </c>
      <c r="Y26" s="195">
        <f>IF(OR((Y$33=$C26+$G26),(Y$33=$C26+$G26*2),(Y$33=$C26+$G26*3)),$F26*((1+'2- Data Entry'!$C$5)^('3-Cost Projections'!Y$33-'3-Cost Projections'!$C26)),0)</f>
        <v>0</v>
      </c>
      <c r="Z26" s="195">
        <f>IF(OR((Z$33=$C26+$G26),(Z$33=$C26+$G26*2),(Z$33=$C26+$G26*3)),$F26*((1+'2- Data Entry'!$C$5)^('3-Cost Projections'!Z$33-'3-Cost Projections'!$C26)),0)</f>
        <v>0</v>
      </c>
      <c r="AA26" s="195">
        <f>IF(OR((AA$33=$C26+$G26),(AA$33=$C26+$G26*2),(AA$33=$C26+$G26*3)),$F26*((1+'2- Data Entry'!$C$5)^('3-Cost Projections'!AA$33-'3-Cost Projections'!$C26)),0)</f>
        <v>0</v>
      </c>
      <c r="AB26" s="195">
        <f>IF(OR((AB$33=$C26+$G26),(AB$33=$C26+$G26*2),(AB$33=$C26+$G26*3)),$F26*((1+'2- Data Entry'!$C$5)^('3-Cost Projections'!AB$33-'3-Cost Projections'!$C26)),0)</f>
        <v>0</v>
      </c>
      <c r="AC26" s="195">
        <f>IF(OR((AC$33=$C26+$G26),(AC$33=$C26+$G26*2),(AC$33=$C26+$G26*3)),$F26*((1+'2- Data Entry'!$C$5)^('3-Cost Projections'!AC$33-'3-Cost Projections'!$C26)),0)</f>
        <v>0</v>
      </c>
    </row>
    <row r="27" spans="1:29" s="63" customFormat="1" x14ac:dyDescent="0.3">
      <c r="A27" s="64"/>
      <c r="B27" s="196"/>
      <c r="C27" s="197"/>
      <c r="D27" s="197"/>
      <c r="E27" s="193"/>
      <c r="F27" s="194"/>
      <c r="G27" s="193"/>
      <c r="H27" s="195">
        <f>IF(OR((H$23=$C27+$G27),(H$23=$C27+$G27*2),(H$23=$C27+$G27*3),(H$23=$C27+$G27*4),(H$23=$C27+$G27*5),(H$23=$C27+$G27*6),(H$23=$C27+$G27*7),(H$23=$C27+$G27*8),(H$23=$C27+$G27*9),(H$23=$C27+$G27*10),(H$23=$C27+$G27*11),(H$23=$C27+$G27*12),(H$23=$C27+$G27*13),(H$23=$C27+$G27*14)),$F27*((1+'2- Data Entry'!$C$5)^('3-Cost Projections'!H$23-'3-Cost Projections'!$C27)),0)</f>
        <v>0</v>
      </c>
      <c r="I27" s="195">
        <f>IF(OR((I$23=$C27+$G27),(I$23=$C27+$G27*2),(I$23=$C27+$G27*3),(I$23=$C27+$G27*4),(I$23=$C27+$G27*5),(I$23=$C27+$G27*6),(I$23=$C27+$G27*7),(I$23=$C27+$G27*8),(I$23=$C27+$G27*9),(I$23=$C27+$G27*10),(I$23=$C27+$G27*11),(I$23=$C27+$G27*12),(I$23=$C27+$G27*13),(I$23=$C27+$G27*14)),$F27*((1+'2- Data Entry'!$C$5)^('3-Cost Projections'!I$23-'3-Cost Projections'!$C27)),0)</f>
        <v>0</v>
      </c>
      <c r="J27" s="195">
        <f>IF(OR((J$23=$C27+$G27),(J$23=$C27+$G27*2),(J$23=$C27+$G27*3),(J$23=$C27+$G27*4),(J$23=$C27+$G27*5),(J$23=$C27+$G27*6),(J$23=$C27+$G27*7),(J$23=$C27+$G27*8),(J$23=$C27+$G27*9),(J$23=$C27+$G27*10),(J$23=$C27+$G27*11),(J$23=$C27+$G27*12),(J$23=$C27+$G27*13),(J$23=$C27+$G27*14)),$F27*((1+'2- Data Entry'!$C$5)^('3-Cost Projections'!J$23-'3-Cost Projections'!$C27)),0)</f>
        <v>0</v>
      </c>
      <c r="K27" s="195">
        <f>IF(OR((K$23=$C27+$G27),(K$23=$C27+$G27*2),(K$23=$C27+$G27*3),(K$23=$C27+$G27*4),(K$23=$C27+$G27*5),(K$23=$C27+$G27*6),(K$23=$C27+$G27*7),(K$23=$C27+$G27*8),(K$23=$C27+$G27*9),(K$23=$C27+$G27*10),(K$23=$C27+$G27*11),(K$23=$C27+$G27*12),(K$23=$C27+$G27*13),(K$23=$C27+$G27*14)),$F27*((1+'2- Data Entry'!$C$5)^('3-Cost Projections'!K$23-'3-Cost Projections'!$C27)),0)</f>
        <v>0</v>
      </c>
      <c r="L27" s="195">
        <f>IF(OR((L$23=$C27+$G27),(L$23=$C27+$G27*2),(L$23=$C27+$G27*3),(L$23=$C27+$G27*4),(L$23=$C27+$G27*5),(L$23=$C27+$G27*6),(L$23=$C27+$G27*7),(L$23=$C27+$G27*8),(L$23=$C27+$G27*9),(L$23=$C27+$G27*10),(L$23=$C27+$G27*11),(L$23=$C27+$G27*12),(L$23=$C27+$G27*13),(L$23=$C27+$G27*14)),$F27*((1+'2- Data Entry'!$C$5)^('3-Cost Projections'!L$23-'3-Cost Projections'!$C27)),0)</f>
        <v>0</v>
      </c>
      <c r="M27" s="195">
        <f>IF(OR((M$23=$C27+$G27),(M$23=$C27+$G27*2),(M$23=$C27+$G27*3),(M$23=$C27+$G27*4),(M$23=$C27+$G27*5),(M$23=$C27+$G27*6),(M$23=$C27+$G27*7),(M$23=$C27+$G27*8),(M$23=$C27+$G27*9),(M$23=$C27+$G27*10),(M$23=$C27+$G27*11),(M$23=$C27+$G27*12),(M$23=$C27+$G27*13),(M$23=$C27+$G27*14)),$F27*((1+'2- Data Entry'!$C$5)^('3-Cost Projections'!M$23-'3-Cost Projections'!$C27)),0)</f>
        <v>0</v>
      </c>
      <c r="N27" s="195">
        <f>IF(OR((N$23=$C27+$G27),(N$23=$C27+$G27*2),(N$23=$C27+$G27*3),(N$23=$C27+$G27*4),(N$23=$C27+$G27*5),(N$23=$C27+$G27*6),(N$23=$C27+$G27*7),(N$23=$C27+$G27*8),(N$23=$C27+$G27*9),(N$23=$C27+$G27*10),(N$23=$C27+$G27*11),(N$23=$C27+$G27*12),(N$23=$C27+$G27*13),(N$23=$C27+$G27*14)),$F27*((1+'2- Data Entry'!$C$5)^('3-Cost Projections'!N$23-'3-Cost Projections'!$C27)),0)</f>
        <v>0</v>
      </c>
      <c r="O27" s="195">
        <f>IF(OR((O$23=$C27+$G27),(O$23=$C27+$G27*2),(O$23=$C27+$G27*3),(O$23=$C27+$G27*4),(O$23=$C27+$G27*5),(O$23=$C27+$G27*6),(O$23=$C27+$G27*7),(O$23=$C27+$G27*8),(O$23=$C27+$G27*9),(O$23=$C27+$G27*10),(O$23=$C27+$G27*11),(O$23=$C27+$G27*12),(O$23=$C27+$G27*13),(O$23=$C27+$G27*14)),$F27*((1+'2- Data Entry'!$C$5)^('3-Cost Projections'!O$23-'3-Cost Projections'!$C27)),0)</f>
        <v>0</v>
      </c>
      <c r="P27" s="195">
        <f>IF(OR((P$23=$C27+$G27),(P$23=$C27+$G27*2),(P$23=$C27+$G27*3),(P$23=$C27+$G27*4),(P$23=$C27+$G27*5),(P$23=$C27+$G27*6),(P$23=$C27+$G27*7),(P$23=$C27+$G27*8),(P$23=$C27+$G27*9),(P$23=$C27+$G27*10),(P$23=$C27+$G27*11),(P$23=$C27+$G27*12),(P$23=$C27+$G27*13),(P$23=$C27+$G27*14)),$F27*((1+'2- Data Entry'!$C$5)^('3-Cost Projections'!P$23-'3-Cost Projections'!$C27)),0)</f>
        <v>0</v>
      </c>
      <c r="Q27" s="195">
        <f>IF(OR((Q$23=$C27+$G27),(Q$23=$C27+$G27*2),(Q$23=$C27+$G27*3),(Q$23=$C27+$G27*4),(Q$23=$C27+$G27*5),(Q$23=$C27+$G27*6),(Q$23=$C27+$G27*7),(Q$23=$C27+$G27*8),(Q$23=$C27+$G27*9),(Q$23=$C27+$G27*10),(Q$23=$C27+$G27*11),(Q$23=$C27+$G27*12),(Q$23=$C27+$G27*13),(Q$23=$C27+$G27*14)),$F27*((1+'2- Data Entry'!$C$5)^('3-Cost Projections'!Q$23-'3-Cost Projections'!$C27)),0)</f>
        <v>0</v>
      </c>
      <c r="R27" s="195">
        <f>IF(OR((R$23=$C27+$G27),(R$23=$C27+$G27*2),(R$23=$C27+$G27*3),(R$23=$C27+$G27*4),(R$23=$C27+$G27*5),(R$23=$C27+$G27*6),(R$23=$C27+$G27*7),(R$23=$C27+$G27*8),(R$23=$C27+$G27*9),(R$23=$C27+$G27*10),(R$23=$C27+$G27*11),(R$23=$C27+$G27*12),(R$23=$C27+$G27*13),(R$23=$C27+$G27*14)),$F27*((1+'2- Data Entry'!$C$5)^('3-Cost Projections'!R$23-'3-Cost Projections'!$C27)),0)</f>
        <v>0</v>
      </c>
      <c r="S27" s="195">
        <f>IF(OR((S$23=$C27+$G27),(S$23=$C27+$G27*2),(S$23=$C27+$G27*3),(S$23=$C27+$G27*4),(S$23=$C27+$G27*5),(S$23=$C27+$G27*6),(S$23=$C27+$G27*7),(S$23=$C27+$G27*8),(S$23=$C27+$G27*9),(S$23=$C27+$G27*10),(S$23=$C27+$G27*11),(S$23=$C27+$G27*12),(S$23=$C27+$G27*13),(S$23=$C27+$G27*14)),$F27*((1+'2- Data Entry'!$C$5)^('3-Cost Projections'!S$23-'3-Cost Projections'!$C27)),0)</f>
        <v>0</v>
      </c>
      <c r="T27" s="195">
        <f>IF(OR((T$23=$C27+$G27),(T$23=$C27+$G27*2),(T$23=$C27+$G27*3),(T$23=$C27+$G27*4),(T$23=$C27+$G27*5),(T$23=$C27+$G27*6),(T$23=$C27+$G27*7),(T$23=$C27+$G27*8),(T$23=$C27+$G27*9),(T$23=$C27+$G27*10),(T$23=$C27+$G27*11),(T$23=$C27+$G27*12),(T$23=$C27+$G27*13),(T$23=$C27+$G27*14)),$F27*((1+'2- Data Entry'!$C$5)^('3-Cost Projections'!T$23-'3-Cost Projections'!$C27)),0)</f>
        <v>0</v>
      </c>
      <c r="U27" s="195">
        <f>IF(OR((U$23=$C27+$G27),(U$23=$C27+$G27*2),(U$23=$C27+$G27*3),(U$23=$C27+$G27*4),(U$23=$C27+$G27*5),(U$23=$C27+$G27*6),(U$23=$C27+$G27*7),(U$23=$C27+$G27*8),(U$23=$C27+$G27*9),(U$23=$C27+$G27*10),(U$23=$C27+$G27*11),(U$23=$C27+$G27*12),(U$23=$C27+$G27*13),(U$23=$C27+$G27*14)),$F27*((1+'2- Data Entry'!$C$5)^('3-Cost Projections'!U$23-'3-Cost Projections'!$C27)),0)</f>
        <v>0</v>
      </c>
      <c r="V27" s="195">
        <f>IF(OR((V$23=$C27+$G27),(V$23=$C27+$G27*2),(V$23=$C27+$G27*3),(V$23=$C27+$G27*4),(V$23=$C27+$G27*5),(V$23=$C27+$G27*6),(V$23=$C27+$G27*7),(V$23=$C27+$G27*8),(V$23=$C27+$G27*9),(V$23=$C27+$G27*10),(V$23=$C27+$G27*11),(V$23=$C27+$G27*12),(V$23=$C27+$G27*13),(V$23=$C27+$G27*14)),$F27*((1+'2- Data Entry'!$C$5)^('3-Cost Projections'!V$23-'3-Cost Projections'!$C27)),0)</f>
        <v>0</v>
      </c>
      <c r="W27" s="195">
        <f>IF(OR((W$23=$C27+$G27),(W$23=$C27+$G27*2),(W$23=$C27+$G27*3),(W$23=$C27+$G27*4),(W$23=$C27+$G27*5),(W$23=$C27+$G27*6),(W$23=$C27+$G27*7),(W$23=$C27+$G27*8),(W$23=$C27+$G27*9),(W$23=$C27+$G27*10),(W$23=$C27+$G27*11),(W$23=$C27+$G27*12),(W$23=$C27+$G27*13),(W$23=$C27+$G27*14)),$F27*((1+'2- Data Entry'!$C$5)^('3-Cost Projections'!W$23-'3-Cost Projections'!$C27)),0)</f>
        <v>0</v>
      </c>
      <c r="X27" s="195">
        <f>IF(OR((X$23=$C27+$G27),(X$23=$C27+$G27*2),(X$23=$C27+$G27*3),(X$23=$C27+$G27*4),(X$23=$C27+$G27*5),(X$23=$C27+$G27*6),(X$23=$C27+$G27*7),(X$23=$C27+$G27*8),(X$23=$C27+$G27*9),(X$23=$C27+$G27*10),(X$23=$C27+$G27*11),(X$23=$C27+$G27*12),(X$23=$C27+$G27*13),(X$23=$C27+$G27*14)),$F27*((1+'2- Data Entry'!$C$5)^('3-Cost Projections'!X$23-'3-Cost Projections'!$C27)),0)</f>
        <v>0</v>
      </c>
      <c r="Y27" s="195">
        <f>IF(OR((Y$23=$C27+$G27),(Y$23=$C27+$G27*2),(Y$23=$C27+$G27*3),(Y$23=$C27+$G27*4),(Y$23=$C27+$G27*5),(Y$23=$C27+$G27*6),(Y$23=$C27+$G27*7),(Y$23=$C27+$G27*8),(Y$23=$C27+$G27*9),(Y$23=$C27+$G27*10),(Y$23=$C27+$G27*11),(Y$23=$C27+$G27*12),(Y$23=$C27+$G27*13),(Y$23=$C27+$G27*14)),$F27*((1+'2- Data Entry'!$C$5)^('3-Cost Projections'!Y$23-'3-Cost Projections'!$C27)),0)</f>
        <v>0</v>
      </c>
      <c r="Z27" s="195">
        <f>IF(OR((Z$23=$C27+$G27),(Z$23=$C27+$G27*2),(Z$23=$C27+$G27*3),(Z$23=$C27+$G27*4),(Z$23=$C27+$G27*5),(Z$23=$C27+$G27*6),(Z$23=$C27+$G27*7),(Z$23=$C27+$G27*8),(Z$23=$C27+$G27*9),(Z$23=$C27+$G27*10),(Z$23=$C27+$G27*11),(Z$23=$C27+$G27*12),(Z$23=$C27+$G27*13),(Z$23=$C27+$G27*14)),$F27*((1+'2- Data Entry'!$C$5)^('3-Cost Projections'!Z$23-'3-Cost Projections'!$C27)),0)</f>
        <v>0</v>
      </c>
      <c r="AA27" s="195">
        <f>IF(OR((AA$23=$C27+$G27),(AA$23=$C27+$G27*2),(AA$23=$C27+$G27*3),(AA$23=$C27+$G27*4),(AA$23=$C27+$G27*5),(AA$23=$C27+$G27*6),(AA$23=$C27+$G27*7),(AA$23=$C27+$G27*8),(AA$23=$C27+$G27*9),(AA$23=$C27+$G27*10),(AA$23=$C27+$G27*11),(AA$23=$C27+$G27*12),(AA$23=$C27+$G27*13),(AA$23=$C27+$G27*14)),$F27*((1+'2- Data Entry'!$C$5)^('3-Cost Projections'!AA$23-'3-Cost Projections'!$C27)),0)</f>
        <v>0</v>
      </c>
      <c r="AB27" s="195">
        <f>IF(OR((AB$23=$C27+$G27),(AB$23=$C27+$G27*2),(AB$23=$C27+$G27*3),(AB$23=$C27+$G27*4),(AB$23=$C27+$G27*5),(AB$23=$C27+$G27*6),(AB$23=$C27+$G27*7),(AB$23=$C27+$G27*8),(AB$23=$C27+$G27*9),(AB$23=$C27+$G27*10),(AB$23=$C27+$G27*11),(AB$23=$C27+$G27*12),(AB$23=$C27+$G27*13),(AB$23=$C27+$G27*14)),$F27*((1+'2- Data Entry'!$C$5)^('3-Cost Projections'!AB$23-'3-Cost Projections'!$C27)),0)</f>
        <v>0</v>
      </c>
      <c r="AC27" s="195">
        <f>IF(OR((AC$23=$C27+$G27),(AC$23=$C27+$G27*2),(AC$23=$C27+$G27*3),(AC$23=$C27+$G27*4),(AC$23=$C27+$G27*5),(AC$23=$C27+$G27*6),(AC$23=$C27+$G27*7),(AC$23=$C27+$G27*8),(AC$23=$C27+$G27*9),(AC$23=$C27+$G27*10),(AC$23=$C27+$G27*11),(AC$23=$C27+$G27*12),(AC$23=$C27+$G27*13),(AC$23=$C27+$G27*14)),$F27*((1+'2- Data Entry'!$C$5)^('3-Cost Projections'!AC$23-'3-Cost Projections'!$C27)),0)</f>
        <v>0</v>
      </c>
    </row>
    <row r="28" spans="1:29" s="199" customFormat="1" ht="14.5" thickBot="1" x14ac:dyDescent="0.35">
      <c r="A28" s="64"/>
      <c r="B28" s="238" t="s">
        <v>87</v>
      </c>
      <c r="C28" s="239"/>
      <c r="D28" s="239"/>
      <c r="E28" s="240"/>
      <c r="F28" s="241"/>
      <c r="G28" s="240"/>
      <c r="H28" s="242">
        <f>SUM(H$24:H27)</f>
        <v>0</v>
      </c>
      <c r="I28" s="242">
        <f>SUM(I$24:I27)</f>
        <v>0</v>
      </c>
      <c r="J28" s="242">
        <f>SUM(J$24:J27)</f>
        <v>0</v>
      </c>
      <c r="K28" s="242">
        <f>SUM(K$24:K27)</f>
        <v>0</v>
      </c>
      <c r="L28" s="242">
        <f>SUM(L$24:L27)</f>
        <v>0</v>
      </c>
      <c r="M28" s="242">
        <f>SUM(M$24:M27)</f>
        <v>0</v>
      </c>
      <c r="N28" s="242">
        <f>SUM(N$24:N27)</f>
        <v>0</v>
      </c>
      <c r="O28" s="242">
        <f>SUM(O$24:O27)</f>
        <v>0</v>
      </c>
      <c r="P28" s="242">
        <f>SUM(P$24:P27)</f>
        <v>0</v>
      </c>
      <c r="Q28" s="242">
        <f>SUM(Q$24:Q27)</f>
        <v>0</v>
      </c>
      <c r="R28" s="242">
        <f>SUM(R$24:R27)</f>
        <v>0</v>
      </c>
      <c r="S28" s="242">
        <f>SUM(S$24:S27)</f>
        <v>0</v>
      </c>
      <c r="T28" s="242">
        <f>SUM(T$24:T27)</f>
        <v>0</v>
      </c>
      <c r="U28" s="242">
        <f>SUM(U$24:U27)</f>
        <v>0</v>
      </c>
      <c r="V28" s="242">
        <f>SUM(V$24:V27)</f>
        <v>0</v>
      </c>
      <c r="W28" s="242">
        <f>SUM(W$24:W27)</f>
        <v>0</v>
      </c>
      <c r="X28" s="242">
        <f>SUM(X$24:X27)</f>
        <v>0</v>
      </c>
      <c r="Y28" s="242">
        <f>SUM(Y$24:Y27)</f>
        <v>0</v>
      </c>
      <c r="Z28" s="242">
        <f>SUM(Z$24:Z27)</f>
        <v>0</v>
      </c>
      <c r="AA28" s="242">
        <f>SUM(AA$24:AA27)</f>
        <v>0</v>
      </c>
      <c r="AB28" s="242">
        <f>SUM(AB$24:AB27)</f>
        <v>0</v>
      </c>
      <c r="AC28" s="242">
        <f>SUM(AC$24:AC27)</f>
        <v>0</v>
      </c>
    </row>
    <row r="29" spans="1:29" s="64" customFormat="1" ht="14.5" thickTop="1" x14ac:dyDescent="0.3">
      <c r="B29" s="189"/>
      <c r="C29" s="198"/>
      <c r="D29" s="198"/>
      <c r="E29" s="200"/>
      <c r="F29" s="198"/>
      <c r="G29" s="200"/>
      <c r="H29" s="195"/>
      <c r="I29" s="195"/>
      <c r="J29" s="195"/>
      <c r="K29" s="195"/>
      <c r="L29" s="195"/>
      <c r="M29" s="195"/>
      <c r="N29" s="195"/>
      <c r="O29" s="195"/>
      <c r="P29" s="195"/>
      <c r="Q29" s="195"/>
      <c r="R29" s="195"/>
      <c r="S29" s="195"/>
      <c r="T29" s="195"/>
      <c r="U29" s="195"/>
      <c r="V29" s="195"/>
      <c r="W29" s="195"/>
      <c r="X29" s="195"/>
      <c r="Y29" s="195"/>
      <c r="Z29" s="195"/>
      <c r="AA29" s="195"/>
      <c r="AB29" s="195"/>
      <c r="AC29" s="195"/>
    </row>
    <row r="30" spans="1:29" s="201" customFormat="1" ht="14.5" thickBot="1" x14ac:dyDescent="0.35">
      <c r="B30" s="202" t="s">
        <v>88</v>
      </c>
      <c r="C30" s="203"/>
      <c r="D30" s="204"/>
      <c r="E30" s="204"/>
      <c r="F30" s="204"/>
      <c r="G30" s="204"/>
      <c r="H30" s="204" t="e">
        <f>H20+H28</f>
        <v>#REF!</v>
      </c>
      <c r="I30" s="204" t="e">
        <f t="shared" ref="I30:AC30" si="2">I20+I28</f>
        <v>#REF!</v>
      </c>
      <c r="J30" s="204" t="e">
        <f t="shared" si="2"/>
        <v>#REF!</v>
      </c>
      <c r="K30" s="204" t="e">
        <f t="shared" si="2"/>
        <v>#REF!</v>
      </c>
      <c r="L30" s="204" t="e">
        <f t="shared" si="2"/>
        <v>#REF!</v>
      </c>
      <c r="M30" s="204" t="e">
        <f t="shared" si="2"/>
        <v>#REF!</v>
      </c>
      <c r="N30" s="204" t="e">
        <f t="shared" si="2"/>
        <v>#REF!</v>
      </c>
      <c r="O30" s="204" t="e">
        <f t="shared" si="2"/>
        <v>#REF!</v>
      </c>
      <c r="P30" s="204" t="e">
        <f t="shared" si="2"/>
        <v>#REF!</v>
      </c>
      <c r="Q30" s="204" t="e">
        <f t="shared" si="2"/>
        <v>#REF!</v>
      </c>
      <c r="R30" s="204" t="e">
        <f t="shared" si="2"/>
        <v>#REF!</v>
      </c>
      <c r="S30" s="204" t="e">
        <f t="shared" si="2"/>
        <v>#REF!</v>
      </c>
      <c r="T30" s="204" t="e">
        <f t="shared" si="2"/>
        <v>#REF!</v>
      </c>
      <c r="U30" s="204" t="e">
        <f t="shared" si="2"/>
        <v>#REF!</v>
      </c>
      <c r="V30" s="204" t="e">
        <f t="shared" si="2"/>
        <v>#REF!</v>
      </c>
      <c r="W30" s="204" t="e">
        <f t="shared" si="2"/>
        <v>#REF!</v>
      </c>
      <c r="X30" s="204" t="e">
        <f t="shared" si="2"/>
        <v>#REF!</v>
      </c>
      <c r="Y30" s="204" t="e">
        <f t="shared" si="2"/>
        <v>#REF!</v>
      </c>
      <c r="Z30" s="204" t="e">
        <f t="shared" si="2"/>
        <v>#REF!</v>
      </c>
      <c r="AA30" s="204" t="e">
        <f t="shared" si="2"/>
        <v>#REF!</v>
      </c>
      <c r="AB30" s="204" t="e">
        <f t="shared" si="2"/>
        <v>#REF!</v>
      </c>
      <c r="AC30" s="204" t="e">
        <f t="shared" si="2"/>
        <v>#REF!</v>
      </c>
    </row>
    <row r="31" spans="1:29" s="210" customFormat="1" ht="14.5" thickTop="1" x14ac:dyDescent="0.3">
      <c r="A31" s="205"/>
      <c r="B31" s="206"/>
      <c r="C31" s="207"/>
      <c r="D31" s="187"/>
      <c r="E31" s="187"/>
      <c r="F31" s="187"/>
      <c r="G31" s="187"/>
      <c r="H31" s="208"/>
      <c r="I31" s="208"/>
      <c r="J31" s="208"/>
      <c r="K31" s="208"/>
      <c r="L31" s="208"/>
      <c r="M31" s="208"/>
      <c r="N31" s="208"/>
      <c r="O31" s="208"/>
      <c r="P31" s="208"/>
      <c r="Q31" s="208"/>
      <c r="R31" s="208"/>
      <c r="S31" s="208"/>
      <c r="T31" s="208"/>
      <c r="U31" s="208"/>
      <c r="V31" s="208"/>
      <c r="W31" s="208"/>
      <c r="X31" s="208"/>
      <c r="Y31" s="208"/>
      <c r="Z31" s="208"/>
      <c r="AA31" s="208"/>
      <c r="AB31" s="208"/>
      <c r="AC31" s="209"/>
    </row>
    <row r="32" spans="1:29" s="213" customFormat="1" x14ac:dyDescent="0.3">
      <c r="A32" s="211"/>
      <c r="B32" s="212" t="s">
        <v>89</v>
      </c>
      <c r="H32" s="211"/>
      <c r="I32" s="211"/>
      <c r="J32" s="214" t="s">
        <v>90</v>
      </c>
      <c r="K32" s="214"/>
      <c r="L32" s="214"/>
      <c r="M32" s="214"/>
      <c r="N32" s="214"/>
      <c r="O32" s="214"/>
      <c r="P32" s="214"/>
      <c r="Q32" s="214"/>
      <c r="R32" s="214"/>
      <c r="S32" s="214"/>
      <c r="T32" s="214"/>
      <c r="U32" s="214"/>
      <c r="V32" s="214"/>
      <c r="W32" s="214"/>
      <c r="X32" s="214"/>
      <c r="Y32" s="214"/>
      <c r="Z32" s="214"/>
      <c r="AA32" s="214"/>
      <c r="AB32" s="214"/>
      <c r="AC32" s="214"/>
    </row>
    <row r="33" spans="1:30" s="15" customFormat="1" ht="28" x14ac:dyDescent="0.3">
      <c r="A33" s="16"/>
      <c r="B33" s="23" t="s">
        <v>91</v>
      </c>
      <c r="C33" s="52" t="s">
        <v>84</v>
      </c>
      <c r="D33" s="52"/>
      <c r="E33" s="52"/>
      <c r="F33" s="52" t="s">
        <v>85</v>
      </c>
      <c r="G33" s="52" t="s">
        <v>92</v>
      </c>
      <c r="H33" s="52">
        <f>'2- Data Entry'!$C$4</f>
        <v>0</v>
      </c>
      <c r="I33" s="52">
        <f>H33+1</f>
        <v>1</v>
      </c>
      <c r="J33" s="52">
        <f>I33+1</f>
        <v>2</v>
      </c>
      <c r="K33" s="52">
        <f t="shared" ref="K33:AC33" si="3">J33+1</f>
        <v>3</v>
      </c>
      <c r="L33" s="52">
        <f t="shared" si="3"/>
        <v>4</v>
      </c>
      <c r="M33" s="52">
        <f t="shared" si="3"/>
        <v>5</v>
      </c>
      <c r="N33" s="52">
        <f t="shared" si="3"/>
        <v>6</v>
      </c>
      <c r="O33" s="52">
        <f t="shared" si="3"/>
        <v>7</v>
      </c>
      <c r="P33" s="52">
        <f t="shared" si="3"/>
        <v>8</v>
      </c>
      <c r="Q33" s="52">
        <f t="shared" si="3"/>
        <v>9</v>
      </c>
      <c r="R33" s="52">
        <f t="shared" si="3"/>
        <v>10</v>
      </c>
      <c r="S33" s="52">
        <f t="shared" si="3"/>
        <v>11</v>
      </c>
      <c r="T33" s="52">
        <f t="shared" si="3"/>
        <v>12</v>
      </c>
      <c r="U33" s="52">
        <f t="shared" si="3"/>
        <v>13</v>
      </c>
      <c r="V33" s="52">
        <f t="shared" si="3"/>
        <v>14</v>
      </c>
      <c r="W33" s="52">
        <f t="shared" si="3"/>
        <v>15</v>
      </c>
      <c r="X33" s="52">
        <f t="shared" si="3"/>
        <v>16</v>
      </c>
      <c r="Y33" s="52">
        <f t="shared" si="3"/>
        <v>17</v>
      </c>
      <c r="Z33" s="52">
        <f t="shared" si="3"/>
        <v>18</v>
      </c>
      <c r="AA33" s="52">
        <f t="shared" si="3"/>
        <v>19</v>
      </c>
      <c r="AB33" s="52">
        <f t="shared" si="3"/>
        <v>20</v>
      </c>
      <c r="AC33" s="52">
        <f t="shared" si="3"/>
        <v>21</v>
      </c>
    </row>
    <row r="34" spans="1:30" s="62" customFormat="1" x14ac:dyDescent="0.3">
      <c r="A34" s="64"/>
      <c r="B34" s="215"/>
      <c r="C34" s="216"/>
      <c r="D34" s="216"/>
      <c r="E34" s="217"/>
      <c r="F34" s="218"/>
      <c r="G34" s="218"/>
      <c r="H34" s="219"/>
      <c r="I34" s="219"/>
      <c r="J34" s="219"/>
      <c r="K34" s="219"/>
      <c r="L34" s="219"/>
      <c r="M34" s="219"/>
      <c r="N34" s="219"/>
      <c r="O34" s="219"/>
      <c r="P34" s="219"/>
      <c r="Q34" s="219"/>
      <c r="R34" s="219"/>
      <c r="S34" s="219"/>
      <c r="T34" s="219"/>
      <c r="U34" s="219"/>
      <c r="V34" s="219"/>
      <c r="W34" s="219"/>
      <c r="X34" s="219"/>
      <c r="Y34" s="219"/>
      <c r="Z34" s="219"/>
      <c r="AA34" s="219"/>
      <c r="AB34" s="219"/>
      <c r="AC34" s="219"/>
    </row>
    <row r="35" spans="1:30" s="62" customFormat="1" x14ac:dyDescent="0.3">
      <c r="A35" s="64"/>
      <c r="B35" s="220" t="s">
        <v>93</v>
      </c>
      <c r="C35" s="221"/>
      <c r="D35" s="221"/>
      <c r="E35" s="221"/>
      <c r="F35" s="221"/>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3"/>
    </row>
    <row r="36" spans="1:30" s="188" customFormat="1" x14ac:dyDescent="0.3">
      <c r="A36" s="64"/>
      <c r="B36" s="224" t="str">
        <f>'2- Data Entry'!E10</f>
        <v>Pump house</v>
      </c>
      <c r="C36" s="192">
        <v>2015</v>
      </c>
      <c r="D36" s="193"/>
      <c r="E36" s="193"/>
      <c r="F36" s="194">
        <f>'2- Data Entry'!F10*'2- Data Entry'!$F$27</f>
        <v>0</v>
      </c>
      <c r="G36" s="193">
        <f>'6-Reference Data'!B2</f>
        <v>30</v>
      </c>
      <c r="H36" s="182">
        <f>IF(OR((H$33=$C36+$G36),(H$33=$C36+$G36*2),(H$33=$C36+$G36*3)),$F36*((1+'2- Data Entry'!$C$5)^('3-Cost Projections'!H$33-'3-Cost Projections'!$C36)),0)</f>
        <v>0</v>
      </c>
      <c r="I36" s="182">
        <f>IF(OR((I$33=$C36+$G36),(I$33=$C36+$G36*2),(I$33=$C36+$G36*3)),$F36*((1+'2- Data Entry'!$C$5)^('3-Cost Projections'!I$33-'3-Cost Projections'!$C36)),0)</f>
        <v>0</v>
      </c>
      <c r="J36" s="182">
        <f>IF(OR((J$33=$C36+$G36),(J$33=$C36+$G36*2),(J$33=$C36+$G36*3)),$F36*((1+'2- Data Entry'!$C$5)^('3-Cost Projections'!J$33-'3-Cost Projections'!$C36)),0)</f>
        <v>0</v>
      </c>
      <c r="K36" s="182">
        <f>IF(OR((K$33=$C36+$G36),(K$33=$C36+$G36*2),(K$33=$C36+$G36*3)),$F36*((1+'2- Data Entry'!$C$5)^('3-Cost Projections'!K$33-'3-Cost Projections'!$C36)),0)</f>
        <v>0</v>
      </c>
      <c r="L36" s="182">
        <f>IF(OR((L$33=$C36+$G36),(L$33=$C36+$G36*2),(L$33=$C36+$G36*3)),$F36*((1+'2- Data Entry'!$C$5)^('3-Cost Projections'!L$33-'3-Cost Projections'!$C36)),0)</f>
        <v>0</v>
      </c>
      <c r="M36" s="182">
        <f>IF(OR((M$33=$C36+$G36),(M$33=$C36+$G36*2),(M$33=$C36+$G36*3)),$F36*((1+'2- Data Entry'!$C$5)^('3-Cost Projections'!M$33-'3-Cost Projections'!$C36)),0)</f>
        <v>0</v>
      </c>
      <c r="N36" s="182">
        <f>IF(OR((N$33=$C36+$G36),(N$33=$C36+$G36*2),(N$33=$C36+$G36*3)),$F36*((1+'2- Data Entry'!$C$5)^('3-Cost Projections'!N$33-'3-Cost Projections'!$C36)),0)</f>
        <v>0</v>
      </c>
      <c r="O36" s="182">
        <f>IF(OR((O$33=$C36+$G36),(O$33=$C36+$G36*2),(O$33=$C36+$G36*3)),$F36*((1+'2- Data Entry'!$C$5)^('3-Cost Projections'!O$33-'3-Cost Projections'!$C36)),0)</f>
        <v>0</v>
      </c>
      <c r="P36" s="182">
        <f>IF(OR((P$33=$C36+$G36),(P$33=$C36+$G36*2),(P$33=$C36+$G36*3)),$F36*((1+'2- Data Entry'!$C$5)^('3-Cost Projections'!P$33-'3-Cost Projections'!$C36)),0)</f>
        <v>0</v>
      </c>
      <c r="Q36" s="182">
        <f>IF(OR((Q$33=$C36+$G36),(Q$33=$C36+$G36*2),(Q$33=$C36+$G36*3)),$F36*((1+'2- Data Entry'!$C$5)^('3-Cost Projections'!Q$33-'3-Cost Projections'!$C36)),0)</f>
        <v>0</v>
      </c>
      <c r="R36" s="182">
        <f>IF(OR((R$33=$C36+$G36),(R$33=$C36+$G36*2),(R$33=$C36+$G36*3)),$F36*((1+'2- Data Entry'!$C$5)^('3-Cost Projections'!R$33-'3-Cost Projections'!$C36)),0)</f>
        <v>0</v>
      </c>
      <c r="S36" s="182">
        <f>IF(OR((S$33=$C36+$G36),(S$33=$C36+$G36*2),(S$33=$C36+$G36*3)),$F36*((1+'2- Data Entry'!$C$5)^('3-Cost Projections'!S$33-'3-Cost Projections'!$C36)),0)</f>
        <v>0</v>
      </c>
      <c r="T36" s="182">
        <f>IF(OR((T$33=$C36+$G36),(T$33=$C36+$G36*2),(T$33=$C36+$G36*3)),$F36*((1+'2- Data Entry'!$C$5)^('3-Cost Projections'!T$33-'3-Cost Projections'!$C36)),0)</f>
        <v>0</v>
      </c>
      <c r="U36" s="182">
        <f>IF(OR((U$33=$C36+$G36),(U$33=$C36+$G36*2),(U$33=$C36+$G36*3)),$F36*((1+'2- Data Entry'!$C$5)^('3-Cost Projections'!U$33-'3-Cost Projections'!$C36)),0)</f>
        <v>0</v>
      </c>
      <c r="V36" s="182">
        <f>IF(OR((V$33=$C36+$G36),(V$33=$C36+$G36*2),(V$33=$C36+$G36*3)),$F36*((1+'2- Data Entry'!$C$5)^('3-Cost Projections'!V$33-'3-Cost Projections'!$C36)),0)</f>
        <v>0</v>
      </c>
      <c r="W36" s="182">
        <f>IF(OR((W$33=$C36+$G36),(W$33=$C36+$G36*2),(W$33=$C36+$G36*3)),$F36*((1+'2- Data Entry'!$C$5)^('3-Cost Projections'!W$33-'3-Cost Projections'!$C36)),0)</f>
        <v>0</v>
      </c>
      <c r="X36" s="182">
        <f>IF(OR((X$33=$C36+$G36),(X$33=$C36+$G36*2),(X$33=$C36+$G36*3)),$F36*((1+'2- Data Entry'!$C$5)^('3-Cost Projections'!X$33-'3-Cost Projections'!$C36)),0)</f>
        <v>0</v>
      </c>
      <c r="Y36" s="182">
        <f>IF(OR((Y$33=$C36+$G36),(Y$33=$C36+$G36*2),(Y$33=$C36+$G36*3)),$F36*((1+'2- Data Entry'!$C$5)^('3-Cost Projections'!Y$33-'3-Cost Projections'!$C36)),0)</f>
        <v>0</v>
      </c>
      <c r="Z36" s="182">
        <f>IF(OR((Z$33=$C36+$G36),(Z$33=$C36+$G36*2),(Z$33=$C36+$G36*3)),$F36*((1+'2- Data Entry'!$C$5)^('3-Cost Projections'!Z$33-'3-Cost Projections'!$C36)),0)</f>
        <v>0</v>
      </c>
      <c r="AA36" s="182">
        <f>IF(OR((AA$33=$C36+$G36),(AA$33=$C36+$G36*2),(AA$33=$C36+$G36*3)),$F36*((1+'2- Data Entry'!$C$5)^('3-Cost Projections'!AA$33-'3-Cost Projections'!$C36)),0)</f>
        <v>0</v>
      </c>
      <c r="AB36" s="182">
        <f>IF(OR((AB$33=$C36+$G36),(AB$33=$C36+$G36*2),(AB$33=$C36+$G36*3)),$F36*((1+'2- Data Entry'!$C$5)^('3-Cost Projections'!AB$33-'3-Cost Projections'!$C36)),0)</f>
        <v>0</v>
      </c>
      <c r="AC36" s="182">
        <f>IF(OR((AC$33=$C36+$G36),(AC$33=$C36+$G36*2),(AC$33=$C36+$G36*3)),$F36*((1+'2- Data Entry'!$C$5)^('3-Cost Projections'!AC$33-'3-Cost Projections'!$C36)),0)</f>
        <v>0</v>
      </c>
      <c r="AD36" s="225"/>
    </row>
    <row r="37" spans="1:30" s="188" customFormat="1" x14ac:dyDescent="0.3">
      <c r="A37" s="64"/>
      <c r="B37" s="224" t="str">
        <f>'2- Data Entry'!E11</f>
        <v>Generator (Diesel Engines)</v>
      </c>
      <c r="C37" s="192">
        <v>2015</v>
      </c>
      <c r="D37" s="193"/>
      <c r="E37" s="193"/>
      <c r="F37" s="194">
        <f>'2- Data Entry'!F11*'2- Data Entry'!$F$27</f>
        <v>0</v>
      </c>
      <c r="G37" s="193">
        <f>'6-Reference Data'!B3</f>
        <v>10</v>
      </c>
      <c r="H37" s="182">
        <f>IF(OR((H$33=$C37+$G37),(H$33=$C37+$G37*2),(H$33=$C37+$G37*3), (H$33=$C37+$G37*4), (H$33=$C37+$G37*5), (H$33=$C37+$G37*6), (H$33=$C37+$G37*7)),$F37*((1+'2- Data Entry'!$C$5)^('3-Cost Projections'!H$33-'3-Cost Projections'!$C37)),0)</f>
        <v>0</v>
      </c>
      <c r="I37" s="182">
        <f>IF(OR((I$33=$C37+$G37),(I$33=$C37+$G37*2),(I$33=$C37+$G37*3), (I$33=$C37+$G37*4), (I$33=$C37+$G37*5), (I$33=$C37+$G37*6), (I$33=$C37+$G37*7)),$F37*((1+'2- Data Entry'!$C$5)^('3-Cost Projections'!I$33-'3-Cost Projections'!$C37)),0)</f>
        <v>0</v>
      </c>
      <c r="J37" s="182">
        <f>IF(OR((J$33=$C37+$G37),(J$33=$C37+$G37*2),(J$33=$C37+$G37*3), (J$33=$C37+$G37*4), (J$33=$C37+$G37*5), (J$33=$C37+$G37*6), (J$33=$C37+$G37*7)),$F37*((1+'2- Data Entry'!$C$5)^('3-Cost Projections'!J$33-'3-Cost Projections'!$C37)),0)</f>
        <v>0</v>
      </c>
      <c r="K37" s="182">
        <f>IF(OR((K$33=$C37+$G37),(K$33=$C37+$G37*2),(K$33=$C37+$G37*3), (K$33=$C37+$G37*4), (K$33=$C37+$G37*5), (K$33=$C37+$G37*6), (K$33=$C37+$G37*7)),$F37*((1+'2- Data Entry'!$C$5)^('3-Cost Projections'!K$33-'3-Cost Projections'!$C37)),0)</f>
        <v>0</v>
      </c>
      <c r="L37" s="182">
        <f>IF(OR((L$33=$C37+$G37),(L$33=$C37+$G37*2),(L$33=$C37+$G37*3), (L$33=$C37+$G37*4), (L$33=$C37+$G37*5), (L$33=$C37+$G37*6), (L$33=$C37+$G37*7)),$F37*((1+'2- Data Entry'!$C$5)^('3-Cost Projections'!L$33-'3-Cost Projections'!$C37)),0)</f>
        <v>0</v>
      </c>
      <c r="M37" s="182">
        <f>IF(OR((M$33=$C37+$G37),(M$33=$C37+$G37*2),(M$33=$C37+$G37*3), (M$33=$C37+$G37*4), (M$33=$C37+$G37*5), (M$33=$C37+$G37*6), (M$33=$C37+$G37*7)),$F37*((1+'2- Data Entry'!$C$5)^('3-Cost Projections'!M$33-'3-Cost Projections'!$C37)),0)</f>
        <v>0</v>
      </c>
      <c r="N37" s="182">
        <f>IF(OR((N$33=$C37+$G37),(N$33=$C37+$G37*2),(N$33=$C37+$G37*3), (N$33=$C37+$G37*4), (N$33=$C37+$G37*5), (N$33=$C37+$G37*6), (N$33=$C37+$G37*7)),$F37*((1+'2- Data Entry'!$C$5)^('3-Cost Projections'!N$33-'3-Cost Projections'!$C37)),0)</f>
        <v>0</v>
      </c>
      <c r="O37" s="182">
        <f>IF(OR((O$33=$C37+$G37),(O$33=$C37+$G37*2),(O$33=$C37+$G37*3), (O$33=$C37+$G37*4), (O$33=$C37+$G37*5), (O$33=$C37+$G37*6), (O$33=$C37+$G37*7)),$F37*((1+'2- Data Entry'!$C$5)^('3-Cost Projections'!O$33-'3-Cost Projections'!$C37)),0)</f>
        <v>0</v>
      </c>
      <c r="P37" s="182">
        <f>IF(OR((P$33=$C37+$G37),(P$33=$C37+$G37*2),(P$33=$C37+$G37*3), (P$33=$C37+$G37*4), (P$33=$C37+$G37*5), (P$33=$C37+$G37*6), (P$33=$C37+$G37*7)),$F37*((1+'2- Data Entry'!$C$5)^('3-Cost Projections'!P$33-'3-Cost Projections'!$C37)),0)</f>
        <v>0</v>
      </c>
      <c r="Q37" s="182">
        <f>IF(OR((Q$33=$C37+$G37),(Q$33=$C37+$G37*2),(Q$33=$C37+$G37*3), (Q$33=$C37+$G37*4), (Q$33=$C37+$G37*5), (Q$33=$C37+$G37*6), (Q$33=$C37+$G37*7)),$F37*((1+'2- Data Entry'!$C$5)^('3-Cost Projections'!Q$33-'3-Cost Projections'!$C37)),0)</f>
        <v>0</v>
      </c>
      <c r="R37" s="182">
        <f>IF(OR((R$33=$C37+$G37),(R$33=$C37+$G37*2),(R$33=$C37+$G37*3), (R$33=$C37+$G37*4), (R$33=$C37+$G37*5), (R$33=$C37+$G37*6), (R$33=$C37+$G37*7)),$F37*((1+'2- Data Entry'!$C$5)^('3-Cost Projections'!R$33-'3-Cost Projections'!$C37)),0)</f>
        <v>0</v>
      </c>
      <c r="S37" s="182">
        <f>IF(OR((S$33=$C37+$G37),(S$33=$C37+$G37*2),(S$33=$C37+$G37*3), (S$33=$C37+$G37*4), (S$33=$C37+$G37*5), (S$33=$C37+$G37*6), (S$33=$C37+$G37*7)),$F37*((1+'2- Data Entry'!$C$5)^('3-Cost Projections'!S$33-'3-Cost Projections'!$C37)),0)</f>
        <v>0</v>
      </c>
      <c r="T37" s="182">
        <f>IF(OR((T$33=$C37+$G37),(T$33=$C37+$G37*2),(T$33=$C37+$G37*3), (T$33=$C37+$G37*4), (T$33=$C37+$G37*5), (T$33=$C37+$G37*6), (T$33=$C37+$G37*7)),$F37*((1+'2- Data Entry'!$C$5)^('3-Cost Projections'!T$33-'3-Cost Projections'!$C37)),0)</f>
        <v>0</v>
      </c>
      <c r="U37" s="182">
        <f>IF(OR((U$33=$C37+$G37),(U$33=$C37+$G37*2),(U$33=$C37+$G37*3), (U$33=$C37+$G37*4), (U$33=$C37+$G37*5), (U$33=$C37+$G37*6), (U$33=$C37+$G37*7)),$F37*((1+'2- Data Entry'!$C$5)^('3-Cost Projections'!U$33-'3-Cost Projections'!$C37)),0)</f>
        <v>0</v>
      </c>
      <c r="V37" s="182">
        <f>IF(OR((V$33=$C37+$G37),(V$33=$C37+$G37*2),(V$33=$C37+$G37*3), (V$33=$C37+$G37*4), (V$33=$C37+$G37*5), (V$33=$C37+$G37*6), (V$33=$C37+$G37*7)),$F37*((1+'2- Data Entry'!$C$5)^('3-Cost Projections'!V$33-'3-Cost Projections'!$C37)),0)</f>
        <v>0</v>
      </c>
      <c r="W37" s="182">
        <f>IF(OR((W$33=$C37+$G37),(W$33=$C37+$G37*2),(W$33=$C37+$G37*3), (W$33=$C37+$G37*4), (W$33=$C37+$G37*5), (W$33=$C37+$G37*6), (W$33=$C37+$G37*7)),$F37*((1+'2- Data Entry'!$C$5)^('3-Cost Projections'!W$33-'3-Cost Projections'!$C37)),0)</f>
        <v>0</v>
      </c>
      <c r="X37" s="182">
        <f>IF(OR((X$33=$C37+$G37),(X$33=$C37+$G37*2),(X$33=$C37+$G37*3), (X$33=$C37+$G37*4), (X$33=$C37+$G37*5), (X$33=$C37+$G37*6), (X$33=$C37+$G37*7)),$F37*((1+'2- Data Entry'!$C$5)^('3-Cost Projections'!X$33-'3-Cost Projections'!$C37)),0)</f>
        <v>0</v>
      </c>
      <c r="Y37" s="182">
        <f>IF(OR((Y$33=$C37+$G37),(Y$33=$C37+$G37*2),(Y$33=$C37+$G37*3), (Y$33=$C37+$G37*4), (Y$33=$C37+$G37*5), (Y$33=$C37+$G37*6), (Y$33=$C37+$G37*7)),$F37*((1+'2- Data Entry'!$C$5)^('3-Cost Projections'!Y$33-'3-Cost Projections'!$C37)),0)</f>
        <v>0</v>
      </c>
      <c r="Z37" s="182">
        <f>IF(OR((Z$33=$C37+$G37),(Z$33=$C37+$G37*2),(Z$33=$C37+$G37*3), (Z$33=$C37+$G37*4), (Z$33=$C37+$G37*5), (Z$33=$C37+$G37*6), (Z$33=$C37+$G37*7)),$F37*((1+'2- Data Entry'!$C$5)^('3-Cost Projections'!Z$33-'3-Cost Projections'!$C37)),0)</f>
        <v>0</v>
      </c>
      <c r="AA37" s="182">
        <f>IF(OR((AA$33=$C37+$G37),(AA$33=$C37+$G37*2),(AA$33=$C37+$G37*3), (AA$33=$C37+$G37*4), (AA$33=$C37+$G37*5), (AA$33=$C37+$G37*6), (AA$33=$C37+$G37*7)),$F37*((1+'2- Data Entry'!$C$5)^('3-Cost Projections'!AA$33-'3-Cost Projections'!$C37)),0)</f>
        <v>0</v>
      </c>
      <c r="AB37" s="182">
        <f>IF(OR((AB$33=$C37+$G37),(AB$33=$C37+$G37*2),(AB$33=$C37+$G37*3), (AB$33=$C37+$G37*4), (AB$33=$C37+$G37*5), (AB$33=$C37+$G37*6), (AB$33=$C37+$G37*7)),$F37*((1+'2- Data Entry'!$C$5)^('3-Cost Projections'!AB$33-'3-Cost Projections'!$C37)),0)</f>
        <v>0</v>
      </c>
      <c r="AC37" s="182">
        <f>IF(OR((AC$33=$C37+$G37),(AC$33=$C37+$G37*2),(AC$33=$C37+$G37*3), (AC$33=$C37+$G37*4), (AC$33=$C37+$G37*5), (AC$33=$C37+$G37*6), (AC$33=$C37+$G37*7)),$F37*((1+'2- Data Entry'!$C$5)^('3-Cost Projections'!AC$33-'3-Cost Projections'!$C37)),0)</f>
        <v>0</v>
      </c>
      <c r="AD37" s="225"/>
    </row>
    <row r="38" spans="1:30" s="188" customFormat="1" x14ac:dyDescent="0.3">
      <c r="A38" s="64"/>
      <c r="B38" s="224" t="str">
        <f>'2- Data Entry'!E12</f>
        <v>Pumps</v>
      </c>
      <c r="C38" s="192">
        <v>2015</v>
      </c>
      <c r="D38" s="193"/>
      <c r="E38" s="193"/>
      <c r="F38" s="194">
        <f>'2- Data Entry'!F12*'2- Data Entry'!$F$27</f>
        <v>0</v>
      </c>
      <c r="G38" s="193">
        <f>'6-Reference Data'!B4</f>
        <v>10</v>
      </c>
      <c r="H38" s="182">
        <f>IF(OR((H$33=$C38+$G38),(H$33=$C38+$G38*2),(H$33=$C38+$G38*3)),$F38*((1+'2- Data Entry'!$C$5)^('3-Cost Projections'!H$33-'3-Cost Projections'!$C38)),0)</f>
        <v>0</v>
      </c>
      <c r="I38" s="182">
        <f>IF(OR((I$33=$C38+$G38),(I$33=$C38+$G38*2),(I$33=$C38+$G38*3)),$F38*((1+'2- Data Entry'!$C$5)^('3-Cost Projections'!I$33-'3-Cost Projections'!$C38)),0)</f>
        <v>0</v>
      </c>
      <c r="J38" s="182">
        <f>IF(OR((J$33=$C38+$G38),(J$33=$C38+$G38*2),(J$33=$C38+$G38*3)),$F38*((1+'2- Data Entry'!$C$5)^('3-Cost Projections'!J$33-'3-Cost Projections'!$C38)),0)</f>
        <v>0</v>
      </c>
      <c r="K38" s="182">
        <f>IF(OR((K$33=$C38+$G38),(K$33=$C38+$G38*2),(K$33=$C38+$G38*3)),$F38*((1+'2- Data Entry'!$C$5)^('3-Cost Projections'!K$33-'3-Cost Projections'!$C38)),0)</f>
        <v>0</v>
      </c>
      <c r="L38" s="182">
        <f>IF(OR((L$33=$C38+$G38),(L$33=$C38+$G38*2),(L$33=$C38+$G38*3)),$F38*((1+'2- Data Entry'!$C$5)^('3-Cost Projections'!L$33-'3-Cost Projections'!$C38)),0)</f>
        <v>0</v>
      </c>
      <c r="M38" s="182">
        <f>IF(OR((M$33=$C38+$G38),(M$33=$C38+$G38*2),(M$33=$C38+$G38*3)),$F38*((1+'2- Data Entry'!$C$5)^('3-Cost Projections'!M$33-'3-Cost Projections'!$C38)),0)</f>
        <v>0</v>
      </c>
      <c r="N38" s="182">
        <f>IF(OR((N$33=$C38+$G38),(N$33=$C38+$G38*2),(N$33=$C38+$G38*3)),$F38*((1+'2- Data Entry'!$C$5)^('3-Cost Projections'!N$33-'3-Cost Projections'!$C38)),0)</f>
        <v>0</v>
      </c>
      <c r="O38" s="182">
        <f>IF(OR((O$33=$C38+$G38),(O$33=$C38+$G38*2),(O$33=$C38+$G38*3)),$F38*((1+'2- Data Entry'!$C$5)^('3-Cost Projections'!O$33-'3-Cost Projections'!$C38)),0)</f>
        <v>0</v>
      </c>
      <c r="P38" s="182">
        <f>IF(OR((P$33=$C38+$G38),(P$33=$C38+$G38*2),(P$33=$C38+$G38*3)),$F38*((1+'2- Data Entry'!$C$5)^('3-Cost Projections'!P$33-'3-Cost Projections'!$C38)),0)</f>
        <v>0</v>
      </c>
      <c r="Q38" s="182">
        <f>IF(OR((Q$33=$C38+$G38),(Q$33=$C38+$G38*2),(Q$33=$C38+$G38*3)),$F38*((1+'2- Data Entry'!$C$5)^('3-Cost Projections'!Q$33-'3-Cost Projections'!$C38)),0)</f>
        <v>0</v>
      </c>
      <c r="R38" s="182">
        <f>IF(OR((R$33=$C38+$G38),(R$33=$C38+$G38*2),(R$33=$C38+$G38*3)),$F38*((1+'2- Data Entry'!$C$5)^('3-Cost Projections'!R$33-'3-Cost Projections'!$C38)),0)</f>
        <v>0</v>
      </c>
      <c r="S38" s="182">
        <f>IF(OR((S$33=$C38+$G38),(S$33=$C38+$G38*2),(S$33=$C38+$G38*3)),$F38*((1+'2- Data Entry'!$C$5)^('3-Cost Projections'!S$33-'3-Cost Projections'!$C38)),0)</f>
        <v>0</v>
      </c>
      <c r="T38" s="182">
        <f>IF(OR((T$33=$C38+$G38),(T$33=$C38+$G38*2),(T$33=$C38+$G38*3)),$F38*((1+'2- Data Entry'!$C$5)^('3-Cost Projections'!T$33-'3-Cost Projections'!$C38)),0)</f>
        <v>0</v>
      </c>
      <c r="U38" s="182">
        <f>IF(OR((U$33=$C38+$G38),(U$33=$C38+$G38*2),(U$33=$C38+$G38*3)),$F38*((1+'2- Data Entry'!$C$5)^('3-Cost Projections'!U$33-'3-Cost Projections'!$C38)),0)</f>
        <v>0</v>
      </c>
      <c r="V38" s="182">
        <f>IF(OR((V$33=$C38+$G38),(V$33=$C38+$G38*2),(V$33=$C38+$G38*3)),$F38*((1+'2- Data Entry'!$C$5)^('3-Cost Projections'!V$33-'3-Cost Projections'!$C38)),0)</f>
        <v>0</v>
      </c>
      <c r="W38" s="182">
        <f>IF(OR((W$33=$C38+$G38),(W$33=$C38+$G38*2),(W$33=$C38+$G38*3)),$F38*((1+'2- Data Entry'!$C$5)^('3-Cost Projections'!W$33-'3-Cost Projections'!$C38)),0)</f>
        <v>0</v>
      </c>
      <c r="X38" s="182">
        <f>IF(OR((X$33=$C38+$G38),(X$33=$C38+$G38*2),(X$33=$C38+$G38*3)),$F38*((1+'2- Data Entry'!$C$5)^('3-Cost Projections'!X$33-'3-Cost Projections'!$C38)),0)</f>
        <v>0</v>
      </c>
      <c r="Y38" s="182">
        <f>IF(OR((Y$33=$C38+$G38),(Y$33=$C38+$G38*2),(Y$33=$C38+$G38*3)),$F38*((1+'2- Data Entry'!$C$5)^('3-Cost Projections'!Y$33-'3-Cost Projections'!$C38)),0)</f>
        <v>0</v>
      </c>
      <c r="Z38" s="182">
        <f>IF(OR((Z$33=$C38+$G38),(Z$33=$C38+$G38*2),(Z$33=$C38+$G38*3)),$F38*((1+'2- Data Entry'!$C$5)^('3-Cost Projections'!Z$33-'3-Cost Projections'!$C38)),0)</f>
        <v>0</v>
      </c>
      <c r="AA38" s="182">
        <f>IF(OR((AA$33=$C38+$G38),(AA$33=$C38+$G38*2),(AA$33=$C38+$G38*3)),$F38*((1+'2- Data Entry'!$C$5)^('3-Cost Projections'!AA$33-'3-Cost Projections'!$C38)),0)</f>
        <v>0</v>
      </c>
      <c r="AB38" s="182">
        <f>IF(OR((AB$33=$C38+$G38),(AB$33=$C38+$G38*2),(AB$33=$C38+$G38*3)),$F38*((1+'2- Data Entry'!$C$5)^('3-Cost Projections'!AB$33-'3-Cost Projections'!$C38)),0)</f>
        <v>0</v>
      </c>
      <c r="AC38" s="182">
        <f>IF(OR((AC$33=$C38+$G38),(AC$33=$C38+$G38*2),(AC$33=$C38+$G38*3)),$F38*((1+'2- Data Entry'!$C$5)^('3-Cost Projections'!AC$33-'3-Cost Projections'!$C38)),0)</f>
        <v>0</v>
      </c>
      <c r="AD38" s="225"/>
    </row>
    <row r="39" spans="1:30" s="188" customFormat="1" x14ac:dyDescent="0.3">
      <c r="A39" s="64"/>
      <c r="B39" s="224" t="str">
        <f>'2- Data Entry'!E13</f>
        <v>Pipelines</v>
      </c>
      <c r="C39" s="192">
        <v>2015</v>
      </c>
      <c r="D39" s="193"/>
      <c r="E39" s="193"/>
      <c r="F39" s="194">
        <f>'2- Data Entry'!F13*'2- Data Entry'!$F$27</f>
        <v>0</v>
      </c>
      <c r="G39" s="193">
        <f>'6-Reference Data'!B5</f>
        <v>30</v>
      </c>
      <c r="H39" s="182">
        <f>IF(OR((H$33=$C39+$G39),(H$33=$C39+$G39*2),(H$33=$C39+$G39*3)),$F39*((1+'2- Data Entry'!$C$5)^('3-Cost Projections'!H$33-'3-Cost Projections'!$C39)),0)</f>
        <v>0</v>
      </c>
      <c r="I39" s="182">
        <f>IF(OR((I$33=$C39+$G39),(I$33=$C39+$G39*2),(I$33=$C39+$G39*3)),$F39*((1+'2- Data Entry'!$C$5)^('3-Cost Projections'!I$33-'3-Cost Projections'!$C39)),0)</f>
        <v>0</v>
      </c>
      <c r="J39" s="182">
        <f>IF(OR((J$33=$C39+$G39),(J$33=$C39+$G39*2),(J$33=$C39+$G39*3)),$F39*((1+'2- Data Entry'!$C$5)^('3-Cost Projections'!J$33-'3-Cost Projections'!$C39)),0)</f>
        <v>0</v>
      </c>
      <c r="K39" s="182">
        <f>IF(OR((K$33=$C39+$G39),(K$33=$C39+$G39*2),(K$33=$C39+$G39*3)),$F39*((1+'2- Data Entry'!$C$5)^('3-Cost Projections'!K$33-'3-Cost Projections'!$C39)),0)</f>
        <v>0</v>
      </c>
      <c r="L39" s="182">
        <f>IF(OR((L$33=$C39+$G39),(L$33=$C39+$G39*2),(L$33=$C39+$G39*3)),$F39*((1+'2- Data Entry'!$C$5)^('3-Cost Projections'!L$33-'3-Cost Projections'!$C39)),0)</f>
        <v>0</v>
      </c>
      <c r="M39" s="182">
        <f>IF(OR((M$33=$C39+$G39),(M$33=$C39+$G39*2),(M$33=$C39+$G39*3)),$F39*((1+'2- Data Entry'!$C$5)^('3-Cost Projections'!M$33-'3-Cost Projections'!$C39)),0)</f>
        <v>0</v>
      </c>
      <c r="N39" s="182">
        <f>IF(OR((N$33=$C39+$G39),(N$33=$C39+$G39*2),(N$33=$C39+$G39*3)),$F39*((1+'2- Data Entry'!$C$5)^('3-Cost Projections'!N$33-'3-Cost Projections'!$C39)),0)</f>
        <v>0</v>
      </c>
      <c r="O39" s="182">
        <f>IF(OR((O$33=$C39+$G39),(O$33=$C39+$G39*2),(O$33=$C39+$G39*3)),$F39*((1+'2- Data Entry'!$C$5)^('3-Cost Projections'!O$33-'3-Cost Projections'!$C39)),0)</f>
        <v>0</v>
      </c>
      <c r="P39" s="182">
        <f>IF(OR((P$33=$C39+$G39),(P$33=$C39+$G39*2),(P$33=$C39+$G39*3)),$F39*((1+'2- Data Entry'!$C$5)^('3-Cost Projections'!P$33-'3-Cost Projections'!$C39)),0)</f>
        <v>0</v>
      </c>
      <c r="Q39" s="182">
        <f>IF(OR((Q$33=$C39+$G39),(Q$33=$C39+$G39*2),(Q$33=$C39+$G39*3)),$F39*((1+'2- Data Entry'!$C$5)^('3-Cost Projections'!Q$33-'3-Cost Projections'!$C39)),0)</f>
        <v>0</v>
      </c>
      <c r="R39" s="182">
        <f>IF(OR((R$33=$C39+$G39),(R$33=$C39+$G39*2),(R$33=$C39+$G39*3)),$F39*((1+'2- Data Entry'!$C$5)^('3-Cost Projections'!R$33-'3-Cost Projections'!$C39)),0)</f>
        <v>0</v>
      </c>
      <c r="S39" s="182">
        <f>IF(OR((S$33=$C39+$G39),(S$33=$C39+$G39*2),(S$33=$C39+$G39*3)),$F39*((1+'2- Data Entry'!$C$5)^('3-Cost Projections'!S$33-'3-Cost Projections'!$C39)),0)</f>
        <v>0</v>
      </c>
      <c r="T39" s="182">
        <f>IF(OR((T$33=$C39+$G39),(T$33=$C39+$G39*2),(T$33=$C39+$G39*3)),$F39*((1+'2- Data Entry'!$C$5)^('3-Cost Projections'!T$33-'3-Cost Projections'!$C39)),0)</f>
        <v>0</v>
      </c>
      <c r="U39" s="182">
        <f>IF(OR((U$33=$C39+$G39),(U$33=$C39+$G39*2),(U$33=$C39+$G39*3)),$F39*((1+'2- Data Entry'!$C$5)^('3-Cost Projections'!U$33-'3-Cost Projections'!$C39)),0)</f>
        <v>0</v>
      </c>
      <c r="V39" s="182">
        <f>IF(OR((V$33=$C39+$G39),(V$33=$C39+$G39*2),(V$33=$C39+$G39*3)),$F39*((1+'2- Data Entry'!$C$5)^('3-Cost Projections'!V$33-'3-Cost Projections'!$C39)),0)</f>
        <v>0</v>
      </c>
      <c r="W39" s="182">
        <f>IF(OR((W$33=$C39+$G39),(W$33=$C39+$G39*2),(W$33=$C39+$G39*3)),$F39*((1+'2- Data Entry'!$C$5)^('3-Cost Projections'!W$33-'3-Cost Projections'!$C39)),0)</f>
        <v>0</v>
      </c>
      <c r="X39" s="182">
        <f>IF(OR((X$33=$C39+$G39),(X$33=$C39+$G39*2),(X$33=$C39+$G39*3)),$F39*((1+'2- Data Entry'!$C$5)^('3-Cost Projections'!X$33-'3-Cost Projections'!$C39)),0)</f>
        <v>0</v>
      </c>
      <c r="Y39" s="182">
        <f>IF(OR((Y$33=$C39+$G39),(Y$33=$C39+$G39*2),(Y$33=$C39+$G39*3)),$F39*((1+'2- Data Entry'!$C$5)^('3-Cost Projections'!Y$33-'3-Cost Projections'!$C39)),0)</f>
        <v>0</v>
      </c>
      <c r="Z39" s="182">
        <f>IF(OR((Z$33=$C39+$G39),(Z$33=$C39+$G39*2),(Z$33=$C39+$G39*3)),$F39*((1+'2- Data Entry'!$C$5)^('3-Cost Projections'!Z$33-'3-Cost Projections'!$C39)),0)</f>
        <v>0</v>
      </c>
      <c r="AA39" s="182">
        <f>IF(OR((AA$33=$C39+$G39),(AA$33=$C39+$G39*2),(AA$33=$C39+$G39*3)),$F39*((1+'2- Data Entry'!$C$5)^('3-Cost Projections'!AA$33-'3-Cost Projections'!$C39)),0)</f>
        <v>0</v>
      </c>
      <c r="AB39" s="182">
        <f>IF(OR((AB$33=$C39+$G39),(AB$33=$C39+$G39*2),(AB$33=$C39+$G39*3)),$F39*((1+'2- Data Entry'!$C$5)^('3-Cost Projections'!AB$33-'3-Cost Projections'!$C39)),0)</f>
        <v>0</v>
      </c>
      <c r="AC39" s="182">
        <f>IF(OR((AC$33=$C39+$G39),(AC$33=$C39+$G39*2),(AC$33=$C39+$G39*3)),$F39*((1+'2- Data Entry'!$C$5)^('3-Cost Projections'!AC$33-'3-Cost Projections'!$C39)),0)</f>
        <v>0</v>
      </c>
      <c r="AD39" s="225"/>
    </row>
    <row r="40" spans="1:30" s="188" customFormat="1" x14ac:dyDescent="0.3">
      <c r="A40" s="64"/>
      <c r="B40" s="224" t="str">
        <f>'2- Data Entry'!E14</f>
        <v>Tanks</v>
      </c>
      <c r="C40" s="192">
        <v>2015</v>
      </c>
      <c r="D40" s="193"/>
      <c r="E40" s="193"/>
      <c r="F40" s="194">
        <f>'2- Data Entry'!F14*'2- Data Entry'!$F$27</f>
        <v>0</v>
      </c>
      <c r="G40" s="193">
        <f>'6-Reference Data'!B6</f>
        <v>20</v>
      </c>
      <c r="H40" s="182">
        <f>IF(OR((H$33=$C40+$G40),(H$33=$C40+$G40*2),(H$33=$C40+$G40*3)),$F40*((1+'2- Data Entry'!$C$5)^('3-Cost Projections'!H$33-'3-Cost Projections'!$C40)),0)</f>
        <v>0</v>
      </c>
      <c r="I40" s="182">
        <f>IF(OR((I$33=$C40+$G40),(I$33=$C40+$G40*2),(I$33=$C40+$G40*3)),$F40*((1+'2- Data Entry'!$C$5)^('3-Cost Projections'!I$33-'3-Cost Projections'!$C40)),0)</f>
        <v>0</v>
      </c>
      <c r="J40" s="182">
        <f>IF(OR((J$33=$C40+$G40),(J$33=$C40+$G40*2),(J$33=$C40+$G40*3)),$F40*((1+'2- Data Entry'!$C$5)^('3-Cost Projections'!J$33-'3-Cost Projections'!$C40)),0)</f>
        <v>0</v>
      </c>
      <c r="K40" s="182">
        <f>IF(OR((K$33=$C40+$G40),(K$33=$C40+$G40*2),(K$33=$C40+$G40*3)),$F40*((1+'2- Data Entry'!$C$5)^('3-Cost Projections'!K$33-'3-Cost Projections'!$C40)),0)</f>
        <v>0</v>
      </c>
      <c r="L40" s="182">
        <f>IF(OR((L$33=$C40+$G40),(L$33=$C40+$G40*2),(L$33=$C40+$G40*3)),$F40*((1+'2- Data Entry'!$C$5)^('3-Cost Projections'!L$33-'3-Cost Projections'!$C40)),0)</f>
        <v>0</v>
      </c>
      <c r="M40" s="182">
        <f>IF(OR((M$33=$C40+$G40),(M$33=$C40+$G40*2),(M$33=$C40+$G40*3)),$F40*((1+'2- Data Entry'!$C$5)^('3-Cost Projections'!M$33-'3-Cost Projections'!$C40)),0)</f>
        <v>0</v>
      </c>
      <c r="N40" s="182">
        <f>IF(OR((N$33=$C40+$G40),(N$33=$C40+$G40*2),(N$33=$C40+$G40*3)),$F40*((1+'2- Data Entry'!$C$5)^('3-Cost Projections'!N$33-'3-Cost Projections'!$C40)),0)</f>
        <v>0</v>
      </c>
      <c r="O40" s="182">
        <f>IF(OR((O$33=$C40+$G40),(O$33=$C40+$G40*2),(O$33=$C40+$G40*3)),$F40*((1+'2- Data Entry'!$C$5)^('3-Cost Projections'!O$33-'3-Cost Projections'!$C40)),0)</f>
        <v>0</v>
      </c>
      <c r="P40" s="182">
        <f>IF(OR((P$33=$C40+$G40),(P$33=$C40+$G40*2),(P$33=$C40+$G40*3)),$F40*((1+'2- Data Entry'!$C$5)^('3-Cost Projections'!P$33-'3-Cost Projections'!$C40)),0)</f>
        <v>0</v>
      </c>
      <c r="Q40" s="182">
        <f>IF(OR((Q$33=$C40+$G40),(Q$33=$C40+$G40*2),(Q$33=$C40+$G40*3)),$F40*((1+'2- Data Entry'!$C$5)^('3-Cost Projections'!Q$33-'3-Cost Projections'!$C40)),0)</f>
        <v>0</v>
      </c>
      <c r="R40" s="182">
        <f>IF(OR((R$33=$C40+$G40),(R$33=$C40+$G40*2),(R$33=$C40+$G40*3)),$F40*((1+'2- Data Entry'!$C$5)^('3-Cost Projections'!R$33-'3-Cost Projections'!$C40)),0)</f>
        <v>0</v>
      </c>
      <c r="S40" s="182">
        <f>IF(OR((S$33=$C40+$G40),(S$33=$C40+$G40*2),(S$33=$C40+$G40*3)),$F40*((1+'2- Data Entry'!$C$5)^('3-Cost Projections'!S$33-'3-Cost Projections'!$C40)),0)</f>
        <v>0</v>
      </c>
      <c r="T40" s="182">
        <f>IF(OR((T$33=$C40+$G40),(T$33=$C40+$G40*2),(T$33=$C40+$G40*3)),$F40*((1+'2- Data Entry'!$C$5)^('3-Cost Projections'!T$33-'3-Cost Projections'!$C40)),0)</f>
        <v>0</v>
      </c>
      <c r="U40" s="182">
        <f>IF(OR((U$33=$C40+$G40),(U$33=$C40+$G40*2),(U$33=$C40+$G40*3)),$F40*((1+'2- Data Entry'!$C$5)^('3-Cost Projections'!U$33-'3-Cost Projections'!$C40)),0)</f>
        <v>0</v>
      </c>
      <c r="V40" s="182">
        <f>IF(OR((V$33=$C40+$G40),(V$33=$C40+$G40*2),(V$33=$C40+$G40*3)),$F40*((1+'2- Data Entry'!$C$5)^('3-Cost Projections'!V$33-'3-Cost Projections'!$C40)),0)</f>
        <v>0</v>
      </c>
      <c r="W40" s="182">
        <f>IF(OR((W$33=$C40+$G40),(W$33=$C40+$G40*2),(W$33=$C40+$G40*3)),$F40*((1+'2- Data Entry'!$C$5)^('3-Cost Projections'!W$33-'3-Cost Projections'!$C40)),0)</f>
        <v>0</v>
      </c>
      <c r="X40" s="182">
        <f>IF(OR((X$33=$C40+$G40),(X$33=$C40+$G40*2),(X$33=$C40+$G40*3)),$F40*((1+'2- Data Entry'!$C$5)^('3-Cost Projections'!X$33-'3-Cost Projections'!$C40)),0)</f>
        <v>0</v>
      </c>
      <c r="Y40" s="182">
        <f>IF(OR((Y$33=$C40+$G40),(Y$33=$C40+$G40*2),(Y$33=$C40+$G40*3)),$F40*((1+'2- Data Entry'!$C$5)^('3-Cost Projections'!Y$33-'3-Cost Projections'!$C40)),0)</f>
        <v>0</v>
      </c>
      <c r="Z40" s="182">
        <f>IF(OR((Z$33=$C40+$G40),(Z$33=$C40+$G40*2),(Z$33=$C40+$G40*3)),$F40*((1+'2- Data Entry'!$C$5)^('3-Cost Projections'!Z$33-'3-Cost Projections'!$C40)),0)</f>
        <v>0</v>
      </c>
      <c r="AA40" s="182">
        <f>IF(OR((AA$33=$C40+$G40),(AA$33=$C40+$G40*2),(AA$33=$C40+$G40*3)),$F40*((1+'2- Data Entry'!$C$5)^('3-Cost Projections'!AA$33-'3-Cost Projections'!$C40)),0)</f>
        <v>0</v>
      </c>
      <c r="AB40" s="182">
        <f>IF(OR((AB$33=$C40+$G40),(AB$33=$C40+$G40*2),(AB$33=$C40+$G40*3)),$F40*((1+'2- Data Entry'!$C$5)^('3-Cost Projections'!AB$33-'3-Cost Projections'!$C40)),0)</f>
        <v>0</v>
      </c>
      <c r="AC40" s="182">
        <f>IF(OR((AC$33=$C40+$G40),(AC$33=$C40+$G40*2),(AC$33=$C40+$G40*3)),$F40*((1+'2- Data Entry'!$C$5)^('3-Cost Projections'!AC$33-'3-Cost Projections'!$C40)),0)</f>
        <v>0</v>
      </c>
      <c r="AD40" s="225"/>
    </row>
    <row r="41" spans="1:30" s="188" customFormat="1" x14ac:dyDescent="0.3">
      <c r="A41" s="64"/>
      <c r="B41" s="224" t="str">
        <f>'2- Data Entry'!E15</f>
        <v>Water draw off points</v>
      </c>
      <c r="C41" s="192">
        <v>2015</v>
      </c>
      <c r="D41" s="193"/>
      <c r="E41" s="193"/>
      <c r="F41" s="194">
        <f>'2- Data Entry'!F15*'2- Data Entry'!$F$27</f>
        <v>0</v>
      </c>
      <c r="G41" s="193">
        <f>'6-Reference Data'!B7</f>
        <v>20</v>
      </c>
      <c r="H41" s="182">
        <f>IF(OR((H$33=$C41+$G41),(H$33=$C41+$G41*2),(H$33=$C41+$G41*3)),$F41*((1+'2- Data Entry'!$C$5)^('3-Cost Projections'!H$33-'3-Cost Projections'!$C41)),0)</f>
        <v>0</v>
      </c>
      <c r="I41" s="182">
        <f>IF(OR((I$33=$C41+$G41),(I$33=$C41+$G41*2),(I$33=$C41+$G41*3)),$F41*((1+'2- Data Entry'!$C$5)^('3-Cost Projections'!I$33-'3-Cost Projections'!$C41)),0)</f>
        <v>0</v>
      </c>
      <c r="J41" s="182">
        <f>IF(OR((J$33=$C41+$G41),(J$33=$C41+$G41*2),(J$33=$C41+$G41*3)),$F41*((1+'2- Data Entry'!$C$5)^('3-Cost Projections'!J$33-'3-Cost Projections'!$C41)),0)</f>
        <v>0</v>
      </c>
      <c r="K41" s="182">
        <f>IF(OR((K$33=$C41+$G41),(K$33=$C41+$G41*2),(K$33=$C41+$G41*3)),$F41*((1+'2- Data Entry'!$C$5)^('3-Cost Projections'!K$33-'3-Cost Projections'!$C41)),0)</f>
        <v>0</v>
      </c>
      <c r="L41" s="182">
        <f>IF(OR((L$33=$C41+$G41),(L$33=$C41+$G41*2),(L$33=$C41+$G41*3)),$F41*((1+'2- Data Entry'!$C$5)^('3-Cost Projections'!L$33-'3-Cost Projections'!$C41)),0)</f>
        <v>0</v>
      </c>
      <c r="M41" s="182">
        <f>IF(OR((M$33=$C41+$G41),(M$33=$C41+$G41*2),(M$33=$C41+$G41*3)),$F41*((1+'2- Data Entry'!$C$5)^('3-Cost Projections'!M$33-'3-Cost Projections'!$C41)),0)</f>
        <v>0</v>
      </c>
      <c r="N41" s="182">
        <f>IF(OR((N$33=$C41+$G41),(N$33=$C41+$G41*2),(N$33=$C41+$G41*3)),$F41*((1+'2- Data Entry'!$C$5)^('3-Cost Projections'!N$33-'3-Cost Projections'!$C41)),0)</f>
        <v>0</v>
      </c>
      <c r="O41" s="182">
        <f>IF(OR((O$33=$C41+$G41),(O$33=$C41+$G41*2),(O$33=$C41+$G41*3)),$F41*((1+'2- Data Entry'!$C$5)^('3-Cost Projections'!O$33-'3-Cost Projections'!$C41)),0)</f>
        <v>0</v>
      </c>
      <c r="P41" s="182">
        <f>IF(OR((P$33=$C41+$G41),(P$33=$C41+$G41*2),(P$33=$C41+$G41*3)),$F41*((1+'2- Data Entry'!$C$5)^('3-Cost Projections'!P$33-'3-Cost Projections'!$C41)),0)</f>
        <v>0</v>
      </c>
      <c r="Q41" s="182">
        <f>IF(OR((Q$33=$C41+$G41),(Q$33=$C41+$G41*2),(Q$33=$C41+$G41*3)),$F41*((1+'2- Data Entry'!$C$5)^('3-Cost Projections'!Q$33-'3-Cost Projections'!$C41)),0)</f>
        <v>0</v>
      </c>
      <c r="R41" s="182">
        <f>IF(OR((R$33=$C41+$G41),(R$33=$C41+$G41*2),(R$33=$C41+$G41*3)),$F41*((1+'2- Data Entry'!$C$5)^('3-Cost Projections'!R$33-'3-Cost Projections'!$C41)),0)</f>
        <v>0</v>
      </c>
      <c r="S41" s="182">
        <f>IF(OR((S$33=$C41+$G41),(S$33=$C41+$G41*2),(S$33=$C41+$G41*3)),$F41*((1+'2- Data Entry'!$C$5)^('3-Cost Projections'!S$33-'3-Cost Projections'!$C41)),0)</f>
        <v>0</v>
      </c>
      <c r="T41" s="182">
        <f>IF(OR((T$33=$C41+$G41),(T$33=$C41+$G41*2),(T$33=$C41+$G41*3)),$F41*((1+'2- Data Entry'!$C$5)^('3-Cost Projections'!T$33-'3-Cost Projections'!$C41)),0)</f>
        <v>0</v>
      </c>
      <c r="U41" s="182">
        <f>IF(OR((U$33=$C41+$G41),(U$33=$C41+$G41*2),(U$33=$C41+$G41*3)),$F41*((1+'2- Data Entry'!$C$5)^('3-Cost Projections'!U$33-'3-Cost Projections'!$C41)),0)</f>
        <v>0</v>
      </c>
      <c r="V41" s="182">
        <f>IF(OR((V$33=$C41+$G41),(V$33=$C41+$G41*2),(V$33=$C41+$G41*3)),$F41*((1+'2- Data Entry'!$C$5)^('3-Cost Projections'!V$33-'3-Cost Projections'!$C41)),0)</f>
        <v>0</v>
      </c>
      <c r="W41" s="182">
        <f>IF(OR((W$33=$C41+$G41),(W$33=$C41+$G41*2),(W$33=$C41+$G41*3)),$F41*((1+'2- Data Entry'!$C$5)^('3-Cost Projections'!W$33-'3-Cost Projections'!$C41)),0)</f>
        <v>0</v>
      </c>
      <c r="X41" s="182">
        <f>IF(OR((X$33=$C41+$G41),(X$33=$C41+$G41*2),(X$33=$C41+$G41*3)),$F41*((1+'2- Data Entry'!$C$5)^('3-Cost Projections'!X$33-'3-Cost Projections'!$C41)),0)</f>
        <v>0</v>
      </c>
      <c r="Y41" s="182">
        <f>IF(OR((Y$33=$C41+$G41),(Y$33=$C41+$G41*2),(Y$33=$C41+$G41*3)),$F41*((1+'2- Data Entry'!$C$5)^('3-Cost Projections'!Y$33-'3-Cost Projections'!$C41)),0)</f>
        <v>0</v>
      </c>
      <c r="Z41" s="182">
        <f>IF(OR((Z$33=$C41+$G41),(Z$33=$C41+$G41*2),(Z$33=$C41+$G41*3)),$F41*((1+'2- Data Entry'!$C$5)^('3-Cost Projections'!Z$33-'3-Cost Projections'!$C41)),0)</f>
        <v>0</v>
      </c>
      <c r="AA41" s="182">
        <f>IF(OR((AA$33=$C41+$G41),(AA$33=$C41+$G41*2),(AA$33=$C41+$G41*3)),$F41*((1+'2- Data Entry'!$C$5)^('3-Cost Projections'!AA$33-'3-Cost Projections'!$C41)),0)</f>
        <v>0</v>
      </c>
      <c r="AB41" s="182">
        <f>IF(OR((AB$33=$C41+$G41),(AB$33=$C41+$G41*2),(AB$33=$C41+$G41*3)),$F41*((1+'2- Data Entry'!$C$5)^('3-Cost Projections'!AB$33-'3-Cost Projections'!$C41)),0)</f>
        <v>0</v>
      </c>
      <c r="AC41" s="182">
        <f>IF(OR((AC$33=$C41+$G41),(AC$33=$C41+$G41*2),(AC$33=$C41+$G41*3)),$F41*((1+'2- Data Entry'!$C$5)^('3-Cost Projections'!AC$33-'3-Cost Projections'!$C41)),0)</f>
        <v>0</v>
      </c>
      <c r="AD41" s="225"/>
    </row>
    <row r="42" spans="1:30" s="228" customFormat="1" ht="14.5" thickBot="1" x14ac:dyDescent="0.35">
      <c r="A42" s="64"/>
      <c r="B42" s="224">
        <f>'2- Data Entry'!E16</f>
        <v>0</v>
      </c>
      <c r="C42" s="193">
        <f>IF(ISNUMBER('2- Data Entry'!G16),'2- Data Entry'!G16,)</f>
        <v>0</v>
      </c>
      <c r="D42" s="226"/>
      <c r="E42" s="226"/>
      <c r="F42" s="194">
        <f>'2- Data Entry'!F16*'2- Data Entry'!$F$27</f>
        <v>0</v>
      </c>
      <c r="G42" s="193">
        <v>0</v>
      </c>
      <c r="H42" s="182">
        <f>IF(OR((H$33=$C42+$G42),(H$33=$C42+$G42*2),(H$33=$C42+$G42*3)),$F42*((1+'2- Data Entry'!$C$5)^('3-Cost Projections'!H$33-'3-Cost Projections'!$C42)),0)</f>
        <v>0</v>
      </c>
      <c r="I42" s="182">
        <f>IF(OR((I$33=$C42+$G42),(I$33=$C42+$G42*2),(I$33=$C42+$G42*3)),$F42*((1+'2- Data Entry'!$C$5)^('3-Cost Projections'!I$33-'3-Cost Projections'!$C42)),0)</f>
        <v>0</v>
      </c>
      <c r="J42" s="182">
        <f>IF(OR((J$33=$C42+$G42),(J$33=$C42+$G42*2),(J$33=$C42+$G42*3)),$F42*((1+'2- Data Entry'!$C$5)^('3-Cost Projections'!J$33-'3-Cost Projections'!$C42)),0)</f>
        <v>0</v>
      </c>
      <c r="K42" s="182">
        <f>IF(OR((K$33=$C42+$G42),(K$33=$C42+$G42*2),(K$33=$C42+$G42*3)),$F42*((1+'2- Data Entry'!$C$5)^('3-Cost Projections'!K$33-'3-Cost Projections'!$C42)),0)</f>
        <v>0</v>
      </c>
      <c r="L42" s="182">
        <f>IF(OR((L$33=$C42+$G42),(L$33=$C42+$G42*2),(L$33=$C42+$G42*3)),$F42*((1+'2- Data Entry'!$C$5)^('3-Cost Projections'!L$33-'3-Cost Projections'!$C42)),0)</f>
        <v>0</v>
      </c>
      <c r="M42" s="182">
        <f>IF(OR((M$33=$C42+$G42),(M$33=$C42+$G42*2),(M$33=$C42+$G42*3)),$F42*((1+'2- Data Entry'!$C$5)^('3-Cost Projections'!M$33-'3-Cost Projections'!$C42)),0)</f>
        <v>0</v>
      </c>
      <c r="N42" s="182">
        <f>IF(OR((N$33=$C42+$G42),(N$33=$C42+$G42*2),(N$33=$C42+$G42*3)),$F42*((1+'2- Data Entry'!$C$5)^('3-Cost Projections'!N$33-'3-Cost Projections'!$C42)),0)</f>
        <v>0</v>
      </c>
      <c r="O42" s="182">
        <f>IF(OR((O$33=$C42+$G42),(O$33=$C42+$G42*2),(O$33=$C42+$G42*3)),$F42*((1+'2- Data Entry'!$C$5)^('3-Cost Projections'!O$33-'3-Cost Projections'!$C42)),0)</f>
        <v>0</v>
      </c>
      <c r="P42" s="182">
        <f>IF(OR((P$33=$C42+$G42),(P$33=$C42+$G42*2),(P$33=$C42+$G42*3)),$F42*((1+'2- Data Entry'!$C$5)^('3-Cost Projections'!P$33-'3-Cost Projections'!$C42)),0)</f>
        <v>0</v>
      </c>
      <c r="Q42" s="182">
        <f>IF(OR((Q$33=$C42+$G42),(Q$33=$C42+$G42*2),(Q$33=$C42+$G42*3)),$F42*((1+'2- Data Entry'!$C$5)^('3-Cost Projections'!Q$33-'3-Cost Projections'!$C42)),0)</f>
        <v>0</v>
      </c>
      <c r="R42" s="182">
        <f>IF(OR((R$33=$C42+$G42),(R$33=$C42+$G42*2),(R$33=$C42+$G42*3)),$F42*((1+'2- Data Entry'!$C$5)^('3-Cost Projections'!R$33-'3-Cost Projections'!$C42)),0)</f>
        <v>0</v>
      </c>
      <c r="S42" s="182">
        <f>IF(OR((S$33=$C42+$G42),(S$33=$C42+$G42*2),(S$33=$C42+$G42*3)),$F42*((1+'2- Data Entry'!$C$5)^('3-Cost Projections'!S$33-'3-Cost Projections'!$C42)),0)</f>
        <v>0</v>
      </c>
      <c r="T42" s="182">
        <f>IF(OR((T$33=$C42+$G42),(T$33=$C42+$G42*2),(T$33=$C42+$G42*3)),$F42*((1+'2- Data Entry'!$C$5)^('3-Cost Projections'!T$33-'3-Cost Projections'!$C42)),0)</f>
        <v>0</v>
      </c>
      <c r="U42" s="182">
        <f>IF(OR((U$33=$C42+$G42),(U$33=$C42+$G42*2),(U$33=$C42+$G42*3)),$F42*((1+'2- Data Entry'!$C$5)^('3-Cost Projections'!U$33-'3-Cost Projections'!$C42)),0)</f>
        <v>0</v>
      </c>
      <c r="V42" s="182">
        <f>IF(OR((V$33=$C42+$G42),(V$33=$C42+$G42*2),(V$33=$C42+$G42*3)),$F42*((1+'2- Data Entry'!$C$5)^('3-Cost Projections'!V$33-'3-Cost Projections'!$C42)),0)</f>
        <v>0</v>
      </c>
      <c r="W42" s="182">
        <f>IF(OR((W$33=$C42+$G42),(W$33=$C42+$G42*2),(W$33=$C42+$G42*3)),$F42*((1+'2- Data Entry'!$C$5)^('3-Cost Projections'!W$33-'3-Cost Projections'!$C42)),0)</f>
        <v>0</v>
      </c>
      <c r="X42" s="182">
        <f>IF(OR((X$33=$C42+$G42),(X$33=$C42+$G42*2),(X$33=$C42+$G42*3)),$F42*((1+'2- Data Entry'!$C$5)^('3-Cost Projections'!X$33-'3-Cost Projections'!$C42)),0)</f>
        <v>0</v>
      </c>
      <c r="Y42" s="182">
        <f>IF(OR((Y$33=$C42+$G42),(Y$33=$C42+$G42*2),(Y$33=$C42+$G42*3)),$F42*((1+'2- Data Entry'!$C$5)^('3-Cost Projections'!Y$33-'3-Cost Projections'!$C42)),0)</f>
        <v>0</v>
      </c>
      <c r="Z42" s="182">
        <f>IF(OR((Z$33=$C42+$G42),(Z$33=$C42+$G42*2),(Z$33=$C42+$G42*3)),$F42*((1+'2- Data Entry'!$C$5)^('3-Cost Projections'!Z$33-'3-Cost Projections'!$C42)),0)</f>
        <v>0</v>
      </c>
      <c r="AA42" s="182">
        <f>IF(OR((AA$33=$C42+$G42),(AA$33=$C42+$G42*2),(AA$33=$C42+$G42*3)),$F42*((1+'2- Data Entry'!$C$5)^('3-Cost Projections'!AA$33-'3-Cost Projections'!$C42)),0)</f>
        <v>0</v>
      </c>
      <c r="AB42" s="182">
        <f>IF(OR((AB$33=$C42+$G42),(AB$33=$C42+$G42*2),(AB$33=$C42+$G42*3)),$F42*((1+'2- Data Entry'!$C$5)^('3-Cost Projections'!AB$33-'3-Cost Projections'!$C42)),0)</f>
        <v>0</v>
      </c>
      <c r="AC42" s="182">
        <f>IF(OR((AC$33=$C42+$G42),(AC$33=$C42+$G42*2),(AC$33=$C42+$G42*3)),$F42*((1+'2- Data Entry'!$C$5)^('3-Cost Projections'!AC$33-'3-Cost Projections'!$C42)),0)</f>
        <v>0</v>
      </c>
      <c r="AD42" s="227"/>
    </row>
    <row r="43" spans="1:30" s="188" customFormat="1" ht="15" thickTop="1" thickBot="1" x14ac:dyDescent="0.35">
      <c r="A43" s="64"/>
      <c r="B43" s="229" t="s">
        <v>94</v>
      </c>
      <c r="C43" s="230"/>
      <c r="D43" s="230"/>
      <c r="E43" s="231"/>
      <c r="F43" s="232"/>
      <c r="G43" s="231"/>
      <c r="H43" s="233">
        <f>SUM(H36:H42)</f>
        <v>0</v>
      </c>
      <c r="I43" s="233">
        <f t="shared" ref="I43:AC43" si="4">SUM(I36:I42)</f>
        <v>0</v>
      </c>
      <c r="J43" s="233">
        <f t="shared" si="4"/>
        <v>0</v>
      </c>
      <c r="K43" s="233">
        <f t="shared" si="4"/>
        <v>0</v>
      </c>
      <c r="L43" s="233">
        <f t="shared" si="4"/>
        <v>0</v>
      </c>
      <c r="M43" s="233">
        <f t="shared" si="4"/>
        <v>0</v>
      </c>
      <c r="N43" s="233">
        <f t="shared" si="4"/>
        <v>0</v>
      </c>
      <c r="O43" s="233">
        <f t="shared" si="4"/>
        <v>0</v>
      </c>
      <c r="P43" s="233">
        <f t="shared" si="4"/>
        <v>0</v>
      </c>
      <c r="Q43" s="233">
        <f t="shared" si="4"/>
        <v>0</v>
      </c>
      <c r="R43" s="233">
        <f t="shared" si="4"/>
        <v>0</v>
      </c>
      <c r="S43" s="233">
        <f t="shared" si="4"/>
        <v>0</v>
      </c>
      <c r="T43" s="233">
        <f t="shared" si="4"/>
        <v>0</v>
      </c>
      <c r="U43" s="233">
        <f t="shared" si="4"/>
        <v>0</v>
      </c>
      <c r="V43" s="233">
        <f t="shared" si="4"/>
        <v>0</v>
      </c>
      <c r="W43" s="233">
        <f t="shared" si="4"/>
        <v>0</v>
      </c>
      <c r="X43" s="233">
        <f t="shared" si="4"/>
        <v>0</v>
      </c>
      <c r="Y43" s="233">
        <f t="shared" si="4"/>
        <v>0</v>
      </c>
      <c r="Z43" s="233">
        <f t="shared" si="4"/>
        <v>0</v>
      </c>
      <c r="AA43" s="233">
        <f t="shared" si="4"/>
        <v>0</v>
      </c>
      <c r="AB43" s="233">
        <f t="shared" si="4"/>
        <v>0</v>
      </c>
      <c r="AC43" s="233">
        <f t="shared" si="4"/>
        <v>0</v>
      </c>
      <c r="AD43" s="225"/>
    </row>
    <row r="44" spans="1:30" s="5" customFormat="1" ht="14.5" thickTop="1" x14ac:dyDescent="0.3">
      <c r="A44" s="4"/>
      <c r="B44" s="51"/>
      <c r="C44" s="10"/>
      <c r="D44" s="10"/>
      <c r="E44" s="10"/>
      <c r="F44" s="8"/>
      <c r="G44" s="10"/>
      <c r="H44" s="9"/>
      <c r="I44" s="11"/>
      <c r="J44" s="11"/>
      <c r="K44" s="11"/>
      <c r="L44" s="11"/>
      <c r="M44" s="11"/>
      <c r="N44" s="11"/>
      <c r="O44" s="11"/>
      <c r="P44" s="11"/>
      <c r="Q44" s="11"/>
      <c r="R44" s="11"/>
      <c r="S44" s="11"/>
      <c r="T44" s="11"/>
      <c r="U44" s="11"/>
      <c r="V44" s="11"/>
      <c r="W44" s="11"/>
      <c r="X44" s="11"/>
      <c r="Y44" s="11"/>
      <c r="Z44" s="11"/>
      <c r="AA44" s="11"/>
      <c r="AB44" s="11"/>
      <c r="AC44" s="11"/>
      <c r="AD44" s="14"/>
    </row>
    <row r="45" spans="1:30" x14ac:dyDescent="0.3">
      <c r="AD45" s="6"/>
    </row>
    <row r="69" spans="23:29" x14ac:dyDescent="0.3">
      <c r="W69" s="6"/>
      <c r="Y69" s="6"/>
      <c r="AA69" s="6"/>
      <c r="AC69" s="6"/>
    </row>
    <row r="70" spans="23:29" x14ac:dyDescent="0.3">
      <c r="W70" s="6"/>
      <c r="Y70" s="6"/>
      <c r="AA70" s="6"/>
      <c r="AC70" s="6"/>
    </row>
  </sheetData>
  <protectedRanges>
    <protectedRange password="C432" sqref="D26:E26 B36:B42 D36:G42" name="Activos Principales"/>
    <protectedRange password="C432" sqref="C26 B24:G24 B27:G27 F26 C36:C42 C25:F25 B25:B26 G25:G26" name="Gastos Imprevistos Menores"/>
    <protectedRange password="C432" sqref="B9:G19" name="Gastos Ordenarias Anuales"/>
    <protectedRange password="C432" sqref="H9:H19" name="Gastos Ordenarias Anuales_1"/>
  </protectedRanges>
  <mergeCells count="1">
    <mergeCell ref="C6:C7"/>
  </mergeCells>
  <dataValidations count="1">
    <dataValidation operator="greaterThanOrEqual" allowBlank="1" showErrorMessage="1" errorTitle="Año de la inversion" error="El año de la inversion del activo no puede ser menos del año de la inversion incial del sistema" prompt="_x000a_" sqref="C24:C27 C36:C42" xr:uid="{00000000-0002-0000-0100-000000000000}"/>
  </dataValidations>
  <pageMargins left="0.2" right="0.27" top="0.34" bottom="0.34" header="0.3" footer="0.3"/>
  <pageSetup scale="26" fitToHeight="4"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78"/>
  <sheetViews>
    <sheetView zoomScale="80" zoomScaleNormal="80" zoomScalePageLayoutView="85" workbookViewId="0">
      <selection activeCell="C20" sqref="C20"/>
    </sheetView>
  </sheetViews>
  <sheetFormatPr defaultColWidth="8.75" defaultRowHeight="14" x14ac:dyDescent="0.3"/>
  <cols>
    <col min="1" max="1" width="8.75" style="12"/>
    <col min="2" max="2" width="41" style="243" customWidth="1"/>
    <col min="3" max="3" width="18.1640625" style="243" customWidth="1"/>
    <col min="4" max="4" width="20.4140625" style="243" customWidth="1"/>
    <col min="5" max="5" width="22.1640625" style="243" customWidth="1"/>
    <col min="6" max="6" width="20.4140625" style="243" customWidth="1"/>
    <col min="7" max="7" width="18.9140625" style="243" customWidth="1"/>
    <col min="8" max="8" width="20.6640625" style="243" customWidth="1"/>
    <col min="9" max="16" width="18.9140625" style="243" customWidth="1"/>
    <col min="17" max="22" width="20.4140625" style="243" customWidth="1"/>
    <col min="23" max="23" width="21.1640625" style="243" customWidth="1"/>
    <col min="24" max="24" width="19.4140625" style="243" customWidth="1"/>
    <col min="25" max="16384" width="8.75" style="12"/>
  </cols>
  <sheetData>
    <row r="1" spans="2:27" s="244" customFormat="1" ht="14.5" thickBot="1" x14ac:dyDescent="0.35">
      <c r="B1" s="266" t="s">
        <v>95</v>
      </c>
      <c r="C1" s="267"/>
      <c r="D1" s="268"/>
      <c r="E1" s="268"/>
      <c r="F1" s="268"/>
      <c r="G1" s="268"/>
      <c r="H1" s="268"/>
      <c r="I1" s="268"/>
      <c r="J1" s="268"/>
      <c r="K1" s="268"/>
      <c r="L1" s="268"/>
      <c r="M1" s="268"/>
      <c r="N1" s="268"/>
      <c r="O1" s="268"/>
      <c r="P1" s="268"/>
      <c r="Q1" s="268"/>
      <c r="R1" s="268"/>
      <c r="S1" s="268"/>
      <c r="T1" s="268"/>
      <c r="U1" s="268"/>
      <c r="V1" s="268"/>
      <c r="W1" s="268"/>
      <c r="X1" s="269"/>
      <c r="Y1" s="106"/>
      <c r="Z1" s="106"/>
      <c r="AA1" s="106"/>
    </row>
    <row r="2" spans="2:27" x14ac:dyDescent="0.3">
      <c r="B2" s="303" t="s">
        <v>96</v>
      </c>
      <c r="C2" s="301">
        <f>'2- Data Entry'!C4</f>
        <v>0</v>
      </c>
      <c r="D2" s="301">
        <f>C2+1</f>
        <v>1</v>
      </c>
      <c r="E2" s="301">
        <f t="shared" ref="E2:X2" si="0">D2+1</f>
        <v>2</v>
      </c>
      <c r="F2" s="301">
        <f t="shared" si="0"/>
        <v>3</v>
      </c>
      <c r="G2" s="301">
        <f t="shared" si="0"/>
        <v>4</v>
      </c>
      <c r="H2" s="301">
        <f t="shared" si="0"/>
        <v>5</v>
      </c>
      <c r="I2" s="301">
        <f t="shared" si="0"/>
        <v>6</v>
      </c>
      <c r="J2" s="301">
        <f t="shared" si="0"/>
        <v>7</v>
      </c>
      <c r="K2" s="301">
        <f t="shared" si="0"/>
        <v>8</v>
      </c>
      <c r="L2" s="301">
        <f t="shared" si="0"/>
        <v>9</v>
      </c>
      <c r="M2" s="301">
        <f t="shared" si="0"/>
        <v>10</v>
      </c>
      <c r="N2" s="301">
        <f t="shared" si="0"/>
        <v>11</v>
      </c>
      <c r="O2" s="301">
        <f t="shared" si="0"/>
        <v>12</v>
      </c>
      <c r="P2" s="301">
        <f t="shared" si="0"/>
        <v>13</v>
      </c>
      <c r="Q2" s="301">
        <f t="shared" si="0"/>
        <v>14</v>
      </c>
      <c r="R2" s="301">
        <f t="shared" si="0"/>
        <v>15</v>
      </c>
      <c r="S2" s="301">
        <f t="shared" si="0"/>
        <v>16</v>
      </c>
      <c r="T2" s="301">
        <f t="shared" si="0"/>
        <v>17</v>
      </c>
      <c r="U2" s="301">
        <f t="shared" si="0"/>
        <v>18</v>
      </c>
      <c r="V2" s="301">
        <f t="shared" si="0"/>
        <v>19</v>
      </c>
      <c r="W2" s="301">
        <f t="shared" si="0"/>
        <v>20</v>
      </c>
      <c r="X2" s="302">
        <f t="shared" si="0"/>
        <v>21</v>
      </c>
    </row>
    <row r="3" spans="2:27" s="244" customFormat="1" x14ac:dyDescent="0.3">
      <c r="B3" s="250" t="s">
        <v>97</v>
      </c>
      <c r="C3" s="251">
        <f>ROUNDUP('2- Data Entry'!C12*'2- Data Entry'!C14,0)</f>
        <v>0</v>
      </c>
      <c r="D3" s="251">
        <f>ROUNDUP(C3*(1+'2- Data Entry'!$C$15),0)</f>
        <v>0</v>
      </c>
      <c r="E3" s="251">
        <f>ROUNDUP(D3*(1+'2- Data Entry'!$C$15),0)</f>
        <v>0</v>
      </c>
      <c r="F3" s="251">
        <f>ROUNDUP(E3*(1+'2- Data Entry'!$C$15),0)</f>
        <v>0</v>
      </c>
      <c r="G3" s="251">
        <f>ROUNDUP(F3*(1+'2- Data Entry'!$C$15),0)</f>
        <v>0</v>
      </c>
      <c r="H3" s="251">
        <f>ROUNDUP(G3*(1+'2- Data Entry'!$C$15),0)</f>
        <v>0</v>
      </c>
      <c r="I3" s="251">
        <f>ROUNDUP(H3*(1+'2- Data Entry'!$C$15),0)</f>
        <v>0</v>
      </c>
      <c r="J3" s="251">
        <f>ROUNDUP(I3*(1+'2- Data Entry'!$C$15),0)</f>
        <v>0</v>
      </c>
      <c r="K3" s="251">
        <f>ROUNDUP(J3*(1+'2- Data Entry'!$C$15),0)</f>
        <v>0</v>
      </c>
      <c r="L3" s="251">
        <f>ROUNDUP(K3*(1+'2- Data Entry'!$C$15),0)</f>
        <v>0</v>
      </c>
      <c r="M3" s="251">
        <f>ROUNDUP(L3*(1+'2- Data Entry'!$C$15),0)</f>
        <v>0</v>
      </c>
      <c r="N3" s="251">
        <f>ROUNDUP(M3*(1+'2- Data Entry'!$C$15),0)</f>
        <v>0</v>
      </c>
      <c r="O3" s="251">
        <f>ROUNDUP(N3*(1+'2- Data Entry'!$C$15),0)</f>
        <v>0</v>
      </c>
      <c r="P3" s="251">
        <f>ROUNDUP(O3*(1+'2- Data Entry'!$C$15),0)</f>
        <v>0</v>
      </c>
      <c r="Q3" s="251">
        <f>ROUNDUP(P3*(1+'2- Data Entry'!$C$15),0)</f>
        <v>0</v>
      </c>
      <c r="R3" s="251">
        <f>ROUNDUP(Q3*(1+'2- Data Entry'!$C$15),0)</f>
        <v>0</v>
      </c>
      <c r="S3" s="251">
        <f>ROUNDUP(R3*(1+'2- Data Entry'!$C$15),0)</f>
        <v>0</v>
      </c>
      <c r="T3" s="251">
        <f>ROUNDUP(S3*(1+'2- Data Entry'!$C$15),0)</f>
        <v>0</v>
      </c>
      <c r="U3" s="251">
        <f>ROUNDUP(T3*(1+'2- Data Entry'!$C$15),0)</f>
        <v>0</v>
      </c>
      <c r="V3" s="251">
        <f>ROUNDUP(U3*(1+'2- Data Entry'!$C$15),0)</f>
        <v>0</v>
      </c>
      <c r="W3" s="251">
        <f>ROUNDUP(V3*(1+'2- Data Entry'!$C$15),0)</f>
        <v>0</v>
      </c>
      <c r="X3" s="252">
        <f>ROUNDUP(W3*(1+'2- Data Entry'!$C$15),0)</f>
        <v>0</v>
      </c>
    </row>
    <row r="4" spans="2:27" s="244" customFormat="1" x14ac:dyDescent="0.3">
      <c r="B4" s="253" t="s">
        <v>98</v>
      </c>
      <c r="C4" s="251">
        <f>IF('2- Data Entry'!C22="yes",IF('2- Data Entry'!C12&gt;'2- Data Entry'!C13,ROUNDUP(('2- Data Entry'!C12-'2- Data Entry'!C13)*'2- Data Entry'!C14+('2- Data Entry'!C13*'2- Data Entry'!C14),0),ROUNDUP('2- Data Entry'!C13*'2- Data Entry'!C14,0)),ROUNDUP('2- Data Entry'!C13*'2- Data Entry'!C14,0))</f>
        <v>0</v>
      </c>
      <c r="D4" s="254">
        <f>IF('2- Data Entry'!$C$22="yes",ROUNDUP((C4*(1+'2- Data Entry'!$C$15)),0),C4)</f>
        <v>0</v>
      </c>
      <c r="E4" s="254">
        <f>IF('2- Data Entry'!$C$22="yes",ROUNDUP((D4*(1+'2- Data Entry'!$C$15)),0),D4)</f>
        <v>0</v>
      </c>
      <c r="F4" s="254">
        <f>IF('2- Data Entry'!$C$22="yes",ROUNDUP((E4*(1+'2- Data Entry'!$C$15)),0),E4)</f>
        <v>0</v>
      </c>
      <c r="G4" s="254">
        <f>IF('2- Data Entry'!$C$22="yes",ROUNDUP((F4*(1+'2- Data Entry'!$C$15)),0),F4)</f>
        <v>0</v>
      </c>
      <c r="H4" s="254">
        <f>IF('2- Data Entry'!$C$22="yes",ROUNDUP((G4*(1+'2- Data Entry'!$C$15)),0),G4)</f>
        <v>0</v>
      </c>
      <c r="I4" s="254">
        <f>IF('2- Data Entry'!$C$22="yes",ROUNDUP((H4*(1+'2- Data Entry'!$C$15)),0),H4)</f>
        <v>0</v>
      </c>
      <c r="J4" s="254">
        <f>IF('2- Data Entry'!$C$22="yes",ROUNDUP((I4*(1+'2- Data Entry'!$C$15)),0),I4)</f>
        <v>0</v>
      </c>
      <c r="K4" s="254">
        <f>IF('2- Data Entry'!$C$22="yes",ROUNDUP((J4*(1+'2- Data Entry'!$C$15)),0),J4)</f>
        <v>0</v>
      </c>
      <c r="L4" s="254">
        <f>IF('2- Data Entry'!$C$22="yes",ROUNDUP((K4*(1+'2- Data Entry'!$C$15)),0),K4)</f>
        <v>0</v>
      </c>
      <c r="M4" s="254">
        <f>IF('2- Data Entry'!$C$22="yes",ROUNDUP((L4*(1+'2- Data Entry'!$C$15)),0),L4)</f>
        <v>0</v>
      </c>
      <c r="N4" s="254">
        <f>IF('2- Data Entry'!$C$22="yes",ROUNDUP((M4*(1+'2- Data Entry'!$C$15)),0),M4)</f>
        <v>0</v>
      </c>
      <c r="O4" s="254">
        <f>IF('2- Data Entry'!$C$22="yes",ROUNDUP((N4*(1+'2- Data Entry'!$C$15)),0),N4)</f>
        <v>0</v>
      </c>
      <c r="P4" s="254">
        <f>IF('2- Data Entry'!$C$22="yes",ROUNDUP((O4*(1+'2- Data Entry'!$C$15)),0),O4)</f>
        <v>0</v>
      </c>
      <c r="Q4" s="254">
        <f>IF('2- Data Entry'!$C$22="yes",ROUNDUP((P4*(1+'2- Data Entry'!$C$15)),0),P4)</f>
        <v>0</v>
      </c>
      <c r="R4" s="254">
        <f>IF('2- Data Entry'!$C$22="yes",ROUNDUP((Q4*(1+'2- Data Entry'!$C$15)),0),Q4)</f>
        <v>0</v>
      </c>
      <c r="S4" s="254">
        <f>IF('2- Data Entry'!$C$22="yes",ROUNDUP((R4*(1+'2- Data Entry'!$C$15)),0),R4)</f>
        <v>0</v>
      </c>
      <c r="T4" s="254">
        <f>IF('2- Data Entry'!$C$22="yes",ROUNDUP((S4*(1+'2- Data Entry'!$C$15)),0),S4)</f>
        <v>0</v>
      </c>
      <c r="U4" s="254">
        <f>IF('2- Data Entry'!$C$22="yes",ROUNDUP((T4*(1+'2- Data Entry'!$C$15)),0),T4)</f>
        <v>0</v>
      </c>
      <c r="V4" s="254">
        <f>IF('2- Data Entry'!$C$22="yes",ROUNDUP((U4*(1+'2- Data Entry'!$C$15)),0),U4)</f>
        <v>0</v>
      </c>
      <c r="W4" s="254">
        <f>IF('2- Data Entry'!$C$22="yes",ROUNDUP((V4*(1+'2- Data Entry'!$C$15)),0),V4)</f>
        <v>0</v>
      </c>
      <c r="X4" s="255">
        <f>IF('2- Data Entry'!$C$22="yes",ROUNDUP((W4*(1+'2- Data Entry'!$C$15)),0),W4)</f>
        <v>0</v>
      </c>
    </row>
    <row r="5" spans="2:27" s="244" customFormat="1" x14ac:dyDescent="0.3">
      <c r="B5" s="253" t="s">
        <v>99</v>
      </c>
      <c r="C5" s="256" t="e">
        <f>ROUND(C4/'2- Data Entry'!$C$14,0)</f>
        <v>#DIV/0!</v>
      </c>
      <c r="D5" s="256" t="e">
        <f>ROUND(D4/'2- Data Entry'!$C$14,0)</f>
        <v>#DIV/0!</v>
      </c>
      <c r="E5" s="256" t="e">
        <f>ROUND(E4/'2- Data Entry'!$C$14,0)</f>
        <v>#DIV/0!</v>
      </c>
      <c r="F5" s="256" t="e">
        <f>ROUND(F4/'2- Data Entry'!$C$14,0)</f>
        <v>#DIV/0!</v>
      </c>
      <c r="G5" s="256" t="e">
        <f>ROUND(G4/'2- Data Entry'!$C$14,0)</f>
        <v>#DIV/0!</v>
      </c>
      <c r="H5" s="256" t="e">
        <f>ROUND(H4/'2- Data Entry'!$C$14,0)</f>
        <v>#DIV/0!</v>
      </c>
      <c r="I5" s="256" t="e">
        <f>ROUND(I4/'2- Data Entry'!$C$14,0)</f>
        <v>#DIV/0!</v>
      </c>
      <c r="J5" s="256" t="e">
        <f>ROUND(J4/'2- Data Entry'!$C$14,0)</f>
        <v>#DIV/0!</v>
      </c>
      <c r="K5" s="256" t="e">
        <f>ROUND(K4/'2- Data Entry'!$C$14,0)</f>
        <v>#DIV/0!</v>
      </c>
      <c r="L5" s="256" t="e">
        <f>ROUND(L4/'2- Data Entry'!$C$14,0)</f>
        <v>#DIV/0!</v>
      </c>
      <c r="M5" s="256" t="e">
        <f>ROUND(M4/'2- Data Entry'!$C$14,0)</f>
        <v>#DIV/0!</v>
      </c>
      <c r="N5" s="256" t="e">
        <f>ROUND(N4/'2- Data Entry'!$C$14,0)</f>
        <v>#DIV/0!</v>
      </c>
      <c r="O5" s="256" t="e">
        <f>ROUND(O4/'2- Data Entry'!$C$14,0)</f>
        <v>#DIV/0!</v>
      </c>
      <c r="P5" s="256" t="e">
        <f>ROUND(P4/'2- Data Entry'!$C$14,0)</f>
        <v>#DIV/0!</v>
      </c>
      <c r="Q5" s="256" t="e">
        <f>ROUND(Q4/'2- Data Entry'!$C$14,0)</f>
        <v>#DIV/0!</v>
      </c>
      <c r="R5" s="256" t="e">
        <f>ROUND(R4/'2- Data Entry'!$C$14,0)</f>
        <v>#DIV/0!</v>
      </c>
      <c r="S5" s="256" t="e">
        <f>ROUND(S4/'2- Data Entry'!$C$14,0)</f>
        <v>#DIV/0!</v>
      </c>
      <c r="T5" s="256" t="e">
        <f>ROUND(T4/'2- Data Entry'!$C$14,0)</f>
        <v>#DIV/0!</v>
      </c>
      <c r="U5" s="256" t="e">
        <f>ROUND(U4/'2- Data Entry'!$C$14,0)</f>
        <v>#DIV/0!</v>
      </c>
      <c r="V5" s="256" t="e">
        <f>ROUND(V4/'2- Data Entry'!$C$14,0)</f>
        <v>#DIV/0!</v>
      </c>
      <c r="W5" s="256" t="e">
        <f>ROUND(W4/'2- Data Entry'!$C$14,0)</f>
        <v>#DIV/0!</v>
      </c>
      <c r="X5" s="257" t="e">
        <f>ROUND(X4/'2- Data Entry'!$C$14,0)</f>
        <v>#DIV/0!</v>
      </c>
    </row>
    <row r="6" spans="2:27" s="244" customFormat="1" x14ac:dyDescent="0.3">
      <c r="B6" s="253" t="s">
        <v>100</v>
      </c>
      <c r="C6" s="258" t="e">
        <f>C4/C3</f>
        <v>#DIV/0!</v>
      </c>
      <c r="D6" s="258" t="e">
        <f t="shared" ref="D6:X6" si="1">D4/D3</f>
        <v>#DIV/0!</v>
      </c>
      <c r="E6" s="258" t="e">
        <f t="shared" si="1"/>
        <v>#DIV/0!</v>
      </c>
      <c r="F6" s="258" t="e">
        <f t="shared" si="1"/>
        <v>#DIV/0!</v>
      </c>
      <c r="G6" s="258" t="e">
        <f t="shared" si="1"/>
        <v>#DIV/0!</v>
      </c>
      <c r="H6" s="258" t="e">
        <f t="shared" si="1"/>
        <v>#DIV/0!</v>
      </c>
      <c r="I6" s="258" t="e">
        <f t="shared" si="1"/>
        <v>#DIV/0!</v>
      </c>
      <c r="J6" s="258" t="e">
        <f t="shared" si="1"/>
        <v>#DIV/0!</v>
      </c>
      <c r="K6" s="258" t="e">
        <f t="shared" si="1"/>
        <v>#DIV/0!</v>
      </c>
      <c r="L6" s="258" t="e">
        <f t="shared" si="1"/>
        <v>#DIV/0!</v>
      </c>
      <c r="M6" s="258" t="e">
        <f t="shared" si="1"/>
        <v>#DIV/0!</v>
      </c>
      <c r="N6" s="258" t="e">
        <f t="shared" si="1"/>
        <v>#DIV/0!</v>
      </c>
      <c r="O6" s="258" t="e">
        <f t="shared" si="1"/>
        <v>#DIV/0!</v>
      </c>
      <c r="P6" s="258" t="e">
        <f t="shared" si="1"/>
        <v>#DIV/0!</v>
      </c>
      <c r="Q6" s="258" t="e">
        <f t="shared" si="1"/>
        <v>#DIV/0!</v>
      </c>
      <c r="R6" s="258" t="e">
        <f t="shared" si="1"/>
        <v>#DIV/0!</v>
      </c>
      <c r="S6" s="258" t="e">
        <f t="shared" si="1"/>
        <v>#DIV/0!</v>
      </c>
      <c r="T6" s="258" t="e">
        <f t="shared" si="1"/>
        <v>#DIV/0!</v>
      </c>
      <c r="U6" s="258" t="e">
        <f t="shared" si="1"/>
        <v>#DIV/0!</v>
      </c>
      <c r="V6" s="258" t="e">
        <f t="shared" si="1"/>
        <v>#DIV/0!</v>
      </c>
      <c r="W6" s="258" t="e">
        <f t="shared" si="1"/>
        <v>#DIV/0!</v>
      </c>
      <c r="X6" s="271" t="e">
        <f t="shared" si="1"/>
        <v>#DIV/0!</v>
      </c>
    </row>
    <row r="7" spans="2:27" s="261" customFormat="1" x14ac:dyDescent="0.3">
      <c r="B7" s="259" t="s">
        <v>101</v>
      </c>
      <c r="C7" s="260">
        <f>'2- Data Entry'!$C$19*C4</f>
        <v>0</v>
      </c>
      <c r="D7" s="260">
        <f>'2- Data Entry'!$C$19*D4</f>
        <v>0</v>
      </c>
      <c r="E7" s="260">
        <f>'2- Data Entry'!$C$19*E4</f>
        <v>0</v>
      </c>
      <c r="F7" s="260">
        <f>'2- Data Entry'!$C$19*F4</f>
        <v>0</v>
      </c>
      <c r="G7" s="260">
        <f>'2- Data Entry'!$C$19*G4</f>
        <v>0</v>
      </c>
      <c r="H7" s="260">
        <f>'2- Data Entry'!$C$19*H4</f>
        <v>0</v>
      </c>
      <c r="I7" s="260">
        <f>'2- Data Entry'!$C$19*I4</f>
        <v>0</v>
      </c>
      <c r="J7" s="260">
        <f>'2- Data Entry'!$C$19*J4</f>
        <v>0</v>
      </c>
      <c r="K7" s="260">
        <f>'2- Data Entry'!$C$19*K4</f>
        <v>0</v>
      </c>
      <c r="L7" s="260">
        <f>'2- Data Entry'!$C$19*L4</f>
        <v>0</v>
      </c>
      <c r="M7" s="260">
        <f>'2- Data Entry'!$C$19*M4</f>
        <v>0</v>
      </c>
      <c r="N7" s="260">
        <f>'2- Data Entry'!$C$19*N4</f>
        <v>0</v>
      </c>
      <c r="O7" s="260">
        <f>'2- Data Entry'!$C$19*O4</f>
        <v>0</v>
      </c>
      <c r="P7" s="260">
        <f>'2- Data Entry'!$C$19*P4</f>
        <v>0</v>
      </c>
      <c r="Q7" s="260">
        <f>'2- Data Entry'!$C$19*Q4</f>
        <v>0</v>
      </c>
      <c r="R7" s="260">
        <f>'2- Data Entry'!$C$19*R4</f>
        <v>0</v>
      </c>
      <c r="S7" s="260">
        <f>'2- Data Entry'!$C$19*S4</f>
        <v>0</v>
      </c>
      <c r="T7" s="260">
        <f>'2- Data Entry'!$C$19*T4</f>
        <v>0</v>
      </c>
      <c r="U7" s="260">
        <f>'2- Data Entry'!$C$19*U4</f>
        <v>0</v>
      </c>
      <c r="V7" s="260">
        <f>'2- Data Entry'!$C$19*V4</f>
        <v>0</v>
      </c>
      <c r="W7" s="260">
        <f>'2- Data Entry'!$C$19*W4</f>
        <v>0</v>
      </c>
      <c r="X7" s="272">
        <f>'2- Data Entry'!$C$19*X4</f>
        <v>0</v>
      </c>
    </row>
    <row r="8" spans="2:27" s="244" customFormat="1" ht="14.5" thickBot="1" x14ac:dyDescent="0.35">
      <c r="B8" s="262" t="s">
        <v>102</v>
      </c>
      <c r="C8" s="263" t="str">
        <f>IF(C7&lt;'2- Data Entry'!$C$19*86400,"Sufficient","Insufficient")</f>
        <v>Insufficient</v>
      </c>
      <c r="D8" s="264" t="str">
        <f>IF(D7&lt;'2- Data Entry'!$C$18*86400,"Sufficient","Insufficient")</f>
        <v>Insufficient</v>
      </c>
      <c r="E8" s="264" t="str">
        <f>IF(E7&lt;'2- Data Entry'!$C$18*86400,"Sufficient","Insufficient")</f>
        <v>Insufficient</v>
      </c>
      <c r="F8" s="264" t="str">
        <f>IF(F7&lt;'2- Data Entry'!$C$18*86400,"Sufficient","Insufficient")</f>
        <v>Insufficient</v>
      </c>
      <c r="G8" s="264" t="str">
        <f>IF(G7&lt;'2- Data Entry'!$C$18*86400,"Sufficient","Insufficient")</f>
        <v>Insufficient</v>
      </c>
      <c r="H8" s="264" t="str">
        <f>IF(H7&lt;'2- Data Entry'!$C$18*86400,"Sufficient","Insufficient")</f>
        <v>Insufficient</v>
      </c>
      <c r="I8" s="264" t="str">
        <f>IF(I7&lt;'2- Data Entry'!$C$18*86400,"Sufficient","Insufficient")</f>
        <v>Insufficient</v>
      </c>
      <c r="J8" s="264" t="str">
        <f>IF(J7&lt;'2- Data Entry'!$C$18*86400,"Sufficient","Insufficient")</f>
        <v>Insufficient</v>
      </c>
      <c r="K8" s="264" t="str">
        <f>IF(K7&lt;'2- Data Entry'!$C$18*86400,"Sufficient","Insufficient")</f>
        <v>Insufficient</v>
      </c>
      <c r="L8" s="264" t="str">
        <f>IF(L7&lt;'2- Data Entry'!$C$18*86400,"Sufficient","Insufficient")</f>
        <v>Insufficient</v>
      </c>
      <c r="M8" s="264" t="str">
        <f>IF(M7&lt;'2- Data Entry'!$C$18*86400,"Sufficient","Insufficient")</f>
        <v>Insufficient</v>
      </c>
      <c r="N8" s="264" t="str">
        <f>IF(N7&lt;'2- Data Entry'!$C$18*86400,"Sufficient","Insufficient")</f>
        <v>Insufficient</v>
      </c>
      <c r="O8" s="264" t="str">
        <f>IF(O7&lt;'2- Data Entry'!$C$18*86400,"Sufficient","Insufficient")</f>
        <v>Insufficient</v>
      </c>
      <c r="P8" s="264" t="str">
        <f>IF(P7&lt;'2- Data Entry'!$C$18*86400,"Sufficient","Insufficient")</f>
        <v>Insufficient</v>
      </c>
      <c r="Q8" s="264" t="str">
        <f>IF(Q7&lt;'2- Data Entry'!$C$18*86400,"Sufficient","Insufficient")</f>
        <v>Insufficient</v>
      </c>
      <c r="R8" s="264" t="str">
        <f>IF(R7&lt;'2- Data Entry'!$C$18*86400,"Sufficient","Insufficient")</f>
        <v>Insufficient</v>
      </c>
      <c r="S8" s="264" t="str">
        <f>IF(S7&lt;'2- Data Entry'!$C$18*86400,"Sufficient","Insufficient")</f>
        <v>Insufficient</v>
      </c>
      <c r="T8" s="264" t="str">
        <f>IF(T7&lt;'2- Data Entry'!$C$18*86400,"Sufficient","Insufficient")</f>
        <v>Insufficient</v>
      </c>
      <c r="U8" s="264" t="str">
        <f>IF(U7&lt;'2- Data Entry'!$C$18*86400,"Sufficient","Insufficient")</f>
        <v>Insufficient</v>
      </c>
      <c r="V8" s="264" t="str">
        <f>IF(V7&lt;'2- Data Entry'!$C$18*86400,"Sufficient","Insufficient")</f>
        <v>Insufficient</v>
      </c>
      <c r="W8" s="264" t="str">
        <f>IF(W7&lt;'2- Data Entry'!$C$18*86400,"Sufficient","Insufficient")</f>
        <v>Insufficient</v>
      </c>
      <c r="X8" s="265" t="str">
        <f>IF(X7&lt;'2- Data Entry'!$C$18*86400,"Sufficient","Insufficient")</f>
        <v>Insufficient</v>
      </c>
    </row>
    <row r="9" spans="2:27" s="244" customFormat="1" x14ac:dyDescent="0.3">
      <c r="B9" s="69"/>
      <c r="C9" s="73"/>
      <c r="D9" s="106"/>
      <c r="E9" s="106"/>
      <c r="F9" s="106"/>
      <c r="G9" s="106"/>
      <c r="H9" s="106"/>
      <c r="I9" s="106"/>
      <c r="J9" s="106"/>
      <c r="K9" s="106"/>
      <c r="L9" s="106"/>
      <c r="M9" s="106"/>
      <c r="N9" s="106"/>
      <c r="O9" s="106"/>
      <c r="P9" s="106"/>
      <c r="Q9" s="106"/>
      <c r="R9" s="106"/>
      <c r="S9" s="106"/>
      <c r="T9" s="106"/>
      <c r="U9" s="106"/>
      <c r="V9" s="106"/>
      <c r="W9" s="106"/>
      <c r="X9" s="106"/>
      <c r="Y9" s="106"/>
    </row>
    <row r="10" spans="2:27" s="244" customFormat="1" ht="14.5" thickBot="1" x14ac:dyDescent="0.35">
      <c r="B10" s="266" t="s">
        <v>103</v>
      </c>
      <c r="C10" s="266"/>
      <c r="D10" s="266"/>
      <c r="E10" s="266"/>
      <c r="F10" s="266"/>
      <c r="G10" s="266"/>
      <c r="H10" s="266"/>
      <c r="I10" s="266"/>
      <c r="J10" s="266"/>
      <c r="K10" s="266"/>
      <c r="L10" s="266"/>
      <c r="M10" s="266"/>
      <c r="N10" s="266"/>
      <c r="O10" s="266"/>
      <c r="P10" s="266"/>
      <c r="Q10" s="266"/>
      <c r="R10" s="266"/>
      <c r="S10" s="266"/>
      <c r="T10" s="266"/>
      <c r="U10" s="266"/>
      <c r="V10" s="266"/>
      <c r="W10" s="266"/>
      <c r="X10" s="266"/>
    </row>
    <row r="11" spans="2:27" x14ac:dyDescent="0.3">
      <c r="B11" s="303" t="s">
        <v>96</v>
      </c>
      <c r="C11" s="301">
        <f>'2- Data Entry'!C4</f>
        <v>0</v>
      </c>
      <c r="D11" s="301">
        <f t="shared" ref="D11:X11" si="2">C11+1</f>
        <v>1</v>
      </c>
      <c r="E11" s="301">
        <f t="shared" si="2"/>
        <v>2</v>
      </c>
      <c r="F11" s="301">
        <f t="shared" si="2"/>
        <v>3</v>
      </c>
      <c r="G11" s="301">
        <f t="shared" si="2"/>
        <v>4</v>
      </c>
      <c r="H11" s="301">
        <f t="shared" si="2"/>
        <v>5</v>
      </c>
      <c r="I11" s="301">
        <f t="shared" si="2"/>
        <v>6</v>
      </c>
      <c r="J11" s="301">
        <f t="shared" si="2"/>
        <v>7</v>
      </c>
      <c r="K11" s="301">
        <f t="shared" si="2"/>
        <v>8</v>
      </c>
      <c r="L11" s="301">
        <f t="shared" si="2"/>
        <v>9</v>
      </c>
      <c r="M11" s="301">
        <f t="shared" si="2"/>
        <v>10</v>
      </c>
      <c r="N11" s="301">
        <f t="shared" si="2"/>
        <v>11</v>
      </c>
      <c r="O11" s="301">
        <f t="shared" si="2"/>
        <v>12</v>
      </c>
      <c r="P11" s="301">
        <f t="shared" si="2"/>
        <v>13</v>
      </c>
      <c r="Q11" s="301">
        <f t="shared" si="2"/>
        <v>14</v>
      </c>
      <c r="R11" s="301">
        <f t="shared" si="2"/>
        <v>15</v>
      </c>
      <c r="S11" s="301">
        <f t="shared" si="2"/>
        <v>16</v>
      </c>
      <c r="T11" s="301">
        <f t="shared" si="2"/>
        <v>17</v>
      </c>
      <c r="U11" s="301">
        <f t="shared" si="2"/>
        <v>18</v>
      </c>
      <c r="V11" s="301">
        <f t="shared" si="2"/>
        <v>19</v>
      </c>
      <c r="W11" s="301">
        <f t="shared" si="2"/>
        <v>20</v>
      </c>
      <c r="X11" s="302">
        <f t="shared" si="2"/>
        <v>21</v>
      </c>
    </row>
    <row r="12" spans="2:27" s="244" customFormat="1" x14ac:dyDescent="0.3">
      <c r="B12" s="279" t="s">
        <v>104</v>
      </c>
      <c r="C12" s="270"/>
      <c r="D12" s="270"/>
      <c r="E12" s="270"/>
      <c r="F12" s="270"/>
      <c r="G12" s="270"/>
      <c r="H12" s="270"/>
      <c r="I12" s="270"/>
      <c r="J12" s="270"/>
      <c r="K12" s="270"/>
      <c r="L12" s="270"/>
      <c r="M12" s="270"/>
      <c r="N12" s="270"/>
      <c r="O12" s="270"/>
      <c r="P12" s="270"/>
      <c r="Q12" s="270"/>
      <c r="R12" s="270"/>
      <c r="S12" s="270"/>
      <c r="T12" s="270"/>
      <c r="U12" s="270"/>
      <c r="V12" s="270"/>
      <c r="W12" s="270"/>
      <c r="X12" s="280"/>
    </row>
    <row r="13" spans="2:27" s="244" customFormat="1" x14ac:dyDescent="0.3">
      <c r="B13" s="281" t="s">
        <v>105</v>
      </c>
      <c r="C13" s="116" t="e">
        <f>IF('2- Data Entry'!$C$36="si",(C5*'2- Data Entry'!$C$33*'2- Data Entry'!$C$34*12)*(1+'2- Data Entry'!$C$5)^(C11-$C$11),C5*'2- Data Entry'!$C$33*'2- Data Entry'!$C$34*12)</f>
        <v>#DIV/0!</v>
      </c>
      <c r="D13" s="116" t="e">
        <f>IF('2- Data Entry'!$C$36="si",(D5*'2- Data Entry'!$C$33*'2- Data Entry'!$C$34*12)*(1+'2- Data Entry'!$C$5)^(D11-$C$11),D5*'2- Data Entry'!$C$33*'2- Data Entry'!$C$34*12)</f>
        <v>#DIV/0!</v>
      </c>
      <c r="E13" s="116" t="e">
        <f>IF('2- Data Entry'!$C$36="si",(E5*'2- Data Entry'!$C$33*'2- Data Entry'!$C$34*12)*(1+'2- Data Entry'!$C$5)^(E11-$C$11),E5*'2- Data Entry'!$C$33*'2- Data Entry'!$C$34*12)</f>
        <v>#DIV/0!</v>
      </c>
      <c r="F13" s="116" t="e">
        <f>IF('2- Data Entry'!$C$36="si",(F5*'2- Data Entry'!$C$33*'2- Data Entry'!$C$34*12)*(1+'2- Data Entry'!$C$5)^(F11-$C$11),F5*'2- Data Entry'!$C$33*'2- Data Entry'!$C$34*12)</f>
        <v>#DIV/0!</v>
      </c>
      <c r="G13" s="116" t="e">
        <f>IF('2- Data Entry'!$C$36="si",(G5*'2- Data Entry'!$C$33*'2- Data Entry'!$C$34*12)*(1+'2- Data Entry'!$C$5)^(G11-$C$11),G5*'2- Data Entry'!$C$33*'2- Data Entry'!$C$34*12)</f>
        <v>#DIV/0!</v>
      </c>
      <c r="H13" s="116" t="e">
        <f>IF('2- Data Entry'!$C$36="si",(H5*'2- Data Entry'!$C$33*'2- Data Entry'!$C$34*12)*(1+'2- Data Entry'!$C$5)^(H11-$C$11),H5*'2- Data Entry'!$C$33*'2- Data Entry'!$C$34*12)</f>
        <v>#DIV/0!</v>
      </c>
      <c r="I13" s="116" t="e">
        <f>IF('2- Data Entry'!$C$36="si",(I5*'2- Data Entry'!$C$33*'2- Data Entry'!$C$34*12)*(1+'2- Data Entry'!$C$5)^(I11-$C$11),I5*'2- Data Entry'!$C$33*'2- Data Entry'!$C$34*12)</f>
        <v>#DIV/0!</v>
      </c>
      <c r="J13" s="116" t="e">
        <f>IF('2- Data Entry'!$C$36="si",(J5*'2- Data Entry'!$C$33*'2- Data Entry'!$C$34*12)*(1+'2- Data Entry'!$C$5)^(J11-$C$11),J5*'2- Data Entry'!$C$33*'2- Data Entry'!$C$34*12)</f>
        <v>#DIV/0!</v>
      </c>
      <c r="K13" s="116" t="e">
        <f>IF('2- Data Entry'!$C$36="si",(K5*'2- Data Entry'!$C$33*'2- Data Entry'!$C$34*12)*(1+'2- Data Entry'!$C$5)^(K11-$C$11),K5*'2- Data Entry'!$C$33*'2- Data Entry'!$C$34*12)</f>
        <v>#DIV/0!</v>
      </c>
      <c r="L13" s="116" t="e">
        <f>IF('2- Data Entry'!$C$36="si",(L5*'2- Data Entry'!$C$33*'2- Data Entry'!$C$34*12)*(1+'2- Data Entry'!$C$5)^(L11-$C$11),L5*'2- Data Entry'!$C$33*'2- Data Entry'!$C$34*12)</f>
        <v>#DIV/0!</v>
      </c>
      <c r="M13" s="116" t="e">
        <f>IF('2- Data Entry'!$C$36="si",(M5*'2- Data Entry'!$C$33*'2- Data Entry'!$C$34*12)*(1+'2- Data Entry'!$C$5)^(M11-$C$11),M5*'2- Data Entry'!$C$33*'2- Data Entry'!$C$34*12)</f>
        <v>#DIV/0!</v>
      </c>
      <c r="N13" s="116" t="e">
        <f>IF('2- Data Entry'!$C$36="si",(N5*'2- Data Entry'!$C$33*'2- Data Entry'!$C$34*12)*(1+'2- Data Entry'!$C$5)^(N11-$C$11),N5*'2- Data Entry'!$C$33*'2- Data Entry'!$C$34*12)</f>
        <v>#DIV/0!</v>
      </c>
      <c r="O13" s="116" t="e">
        <f>IF('2- Data Entry'!$C$36="si",(O5*'2- Data Entry'!$C$33*'2- Data Entry'!$C$34*12)*(1+'2- Data Entry'!$C$5)^(O11-$C$11),O5*'2- Data Entry'!$C$33*'2- Data Entry'!$C$34*12)</f>
        <v>#DIV/0!</v>
      </c>
      <c r="P13" s="116" t="e">
        <f>IF('2- Data Entry'!$C$36="si",(P5*'2- Data Entry'!$C$33*'2- Data Entry'!$C$34*12)*(1+'2- Data Entry'!$C$5)^(P11-$C$11),P5*'2- Data Entry'!$C$33*'2- Data Entry'!$C$34*12)</f>
        <v>#DIV/0!</v>
      </c>
      <c r="Q13" s="116" t="e">
        <f>IF('2- Data Entry'!$C$36="si",(Q5*'2- Data Entry'!$C$33*'2- Data Entry'!$C$34*12)*(1+'2- Data Entry'!$C$5)^(Q11-$C$11),Q5*'2- Data Entry'!$C$33*'2- Data Entry'!$C$34*12)</f>
        <v>#DIV/0!</v>
      </c>
      <c r="R13" s="116" t="e">
        <f>IF('2- Data Entry'!$C$36="si",(R5*'2- Data Entry'!$C$33*'2- Data Entry'!$C$34*12)*(1+'2- Data Entry'!$C$5)^(R11-$C$11),R5*'2- Data Entry'!$C$33*'2- Data Entry'!$C$34*12)</f>
        <v>#DIV/0!</v>
      </c>
      <c r="S13" s="116" t="e">
        <f>IF('2- Data Entry'!$C$36="si",(S5*'2- Data Entry'!$C$33*'2- Data Entry'!$C$34*12)*(1+'2- Data Entry'!$C$5)^(S11-$C$11),S5*'2- Data Entry'!$C$33*'2- Data Entry'!$C$34*12)</f>
        <v>#DIV/0!</v>
      </c>
      <c r="T13" s="116" t="e">
        <f>IF('2- Data Entry'!$C$36="si",(T5*'2- Data Entry'!$C$33*'2- Data Entry'!$C$34*12)*(1+'2- Data Entry'!$C$5)^(T11-$C$11),T5*'2- Data Entry'!$C$33*'2- Data Entry'!$C$34*12)</f>
        <v>#DIV/0!</v>
      </c>
      <c r="U13" s="116" t="e">
        <f>IF('2- Data Entry'!$C$36="si",(U5*'2- Data Entry'!$C$33*'2- Data Entry'!$C$34*12)*(1+'2- Data Entry'!$C$5)^(U11-$C$11),U5*'2- Data Entry'!$C$33*'2- Data Entry'!$C$34*12)</f>
        <v>#DIV/0!</v>
      </c>
      <c r="V13" s="116" t="e">
        <f>IF('2- Data Entry'!$C$36="si",(V5*'2- Data Entry'!$C$33*'2- Data Entry'!$C$34*12)*(1+'2- Data Entry'!$C$5)^(V11-$C$11),V5*'2- Data Entry'!$C$33*'2- Data Entry'!$C$34*12)</f>
        <v>#DIV/0!</v>
      </c>
      <c r="W13" s="116" t="e">
        <f>IF('2- Data Entry'!$C$36="si",(W5*'2- Data Entry'!$C$33*'2- Data Entry'!$C$34*12)*(1+'2- Data Entry'!$C$5)^(W11-$C$11),W5*'2- Data Entry'!$C$33*'2- Data Entry'!$C$34*12)</f>
        <v>#DIV/0!</v>
      </c>
      <c r="X13" s="121" t="e">
        <f>IF('2- Data Entry'!$C$36="si",(X5*'2- Data Entry'!$C$33*'2- Data Entry'!$C$34*12)*(1+'2- Data Entry'!$C$5)^(X11-$C$11),X5*'2- Data Entry'!$C$33*'2- Data Entry'!$C$34*12)</f>
        <v>#DIV/0!</v>
      </c>
    </row>
    <row r="14" spans="2:27" s="244" customFormat="1" x14ac:dyDescent="0.3">
      <c r="B14" s="281" t="s">
        <v>106</v>
      </c>
      <c r="C14" s="116" t="e">
        <f>IF('2- Data Entry'!$C$36="si",IF(C5&lt;'2- Data Entry'!C13,0,((C5-'2- Data Entry'!C13)*('2- Data Entry'!$C$35))*(1+'2- Data Entry'!$C$5)^(C11-$C$11)),IF(C5&lt;'2- Data Entry'!C13,0,((C5-'2- Data Entry'!C13)*('2- Data Entry'!$C$35))))</f>
        <v>#DIV/0!</v>
      </c>
      <c r="D14" s="116" t="e">
        <f>IF('2- Data Entry'!$C$36="si",IF(D5&lt;C5,0,((D5-C5)*('2- Data Entry'!$C$35))*(1+'2- Data Entry'!$C$5)^(D11-$C$11)),IF(D5&lt;C5,0,((D5-C5)*('2- Data Entry'!$C$35))))</f>
        <v>#DIV/0!</v>
      </c>
      <c r="E14" s="116" t="e">
        <f>IF('2- Data Entry'!$C$36="si",IF(E5&lt;D5,0,((E5-D5)*('2- Data Entry'!$C$35))*(1+'2- Data Entry'!$C$5)^(E11-$C$11)),IF(E5&lt;D5,0,((E5-D5)*('2- Data Entry'!$C$35))))</f>
        <v>#DIV/0!</v>
      </c>
      <c r="F14" s="116" t="e">
        <f>IF('2- Data Entry'!$C$36="si",IF(F5&lt;E5,0,((F5-E5)*('2- Data Entry'!$C$35))*(1+'2- Data Entry'!$C$5)^(F11-$C$11)),IF(F5&lt;E5,0,((F5-E5)*('2- Data Entry'!$C$35))))</f>
        <v>#DIV/0!</v>
      </c>
      <c r="G14" s="116" t="e">
        <f>IF('2- Data Entry'!$C$36="si",IF(G5&lt;F5,0,((G5-F5)*('2- Data Entry'!$C$35))*(1+'2- Data Entry'!$C$5)^(G11-$C$11)),IF(G5&lt;F5,0,((G5-F5)*('2- Data Entry'!$C$35))))</f>
        <v>#DIV/0!</v>
      </c>
      <c r="H14" s="116" t="e">
        <f>IF('2- Data Entry'!$C$36="si",IF(H5&lt;G5,0,((H5-G5)*('2- Data Entry'!$C$35))*(1+'2- Data Entry'!$C$5)^(H11-$C$11)),IF(H5&lt;G5,0,((H5-G5)*('2- Data Entry'!$C$35))))</f>
        <v>#DIV/0!</v>
      </c>
      <c r="I14" s="116" t="e">
        <f>IF('2- Data Entry'!$C$36="si",IF(I5&lt;H5,0,((I5-H5)*('2- Data Entry'!$C$35))*(1+'2- Data Entry'!$C$5)^(I11-$C$11)),IF(I5&lt;H5,0,((I5-H5)*('2- Data Entry'!$C$35))))</f>
        <v>#DIV/0!</v>
      </c>
      <c r="J14" s="116" t="e">
        <f>IF('2- Data Entry'!$C$36="si",IF(J5&lt;I5,0,((J5-I5)*('2- Data Entry'!$C$35))*(1+'2- Data Entry'!$C$5)^(J11-$C$11)),IF(J5&lt;I5,0,((J5-I5)*('2- Data Entry'!$C$35))))</f>
        <v>#DIV/0!</v>
      </c>
      <c r="K14" s="116" t="e">
        <f>IF('2- Data Entry'!$C$36="si",IF(K5&lt;J5,0,((K5-J5)*('2- Data Entry'!$C$35))*(1+'2- Data Entry'!$C$5)^(K11-$C$11)),IF(K5&lt;J5,0,((K5-J5)*('2- Data Entry'!$C$35))))</f>
        <v>#DIV/0!</v>
      </c>
      <c r="L14" s="116" t="e">
        <f>IF('2- Data Entry'!$C$36="si",IF(L5&lt;K5,0,((L5-K5)*('2- Data Entry'!$C$35))*(1+'2- Data Entry'!$C$5)^(L11-$C$11)),IF(L5&lt;K5,0,((L5-K5)*('2- Data Entry'!$C$35))))</f>
        <v>#DIV/0!</v>
      </c>
      <c r="M14" s="116" t="e">
        <f>IF('2- Data Entry'!$C$36="si",IF(M5&lt;L5,0,((M5-L5)*('2- Data Entry'!$C$35))*(1+'2- Data Entry'!$C$5)^(M11-$C$11)),IF(M5&lt;L5,0,((M5-L5)*('2- Data Entry'!$C$35))))</f>
        <v>#DIV/0!</v>
      </c>
      <c r="N14" s="116" t="e">
        <f>IF('2- Data Entry'!$C$36="si",IF(N5&lt;M5,0,((N5-M5)*('2- Data Entry'!$C$35))*(1+'2- Data Entry'!$C$5)^(N11-$C$11)),IF(N5&lt;M5,0,((N5-M5)*('2- Data Entry'!$C$35))))</f>
        <v>#DIV/0!</v>
      </c>
      <c r="O14" s="116" t="e">
        <f>IF('2- Data Entry'!$C$36="si",IF(O5&lt;N5,0,((O5-N5)*('2- Data Entry'!$C$35))*(1+'2- Data Entry'!$C$5)^(O11-$C$11)),IF(O5&lt;N5,0,((O5-N5)*('2- Data Entry'!$C$35))))</f>
        <v>#DIV/0!</v>
      </c>
      <c r="P14" s="116" t="e">
        <f>IF('2- Data Entry'!$C$36="si",IF(P5&lt;O5,0,((P5-O5)*('2- Data Entry'!$C$35))*(1+'2- Data Entry'!$C$5)^(P11-$C$11)),IF(P5&lt;O5,0,((P5-O5)*('2- Data Entry'!$C$35))))</f>
        <v>#DIV/0!</v>
      </c>
      <c r="Q14" s="116" t="e">
        <f>IF('2- Data Entry'!$C$36="si",IF(Q5&lt;P5,0,((Q5-P5)*('2- Data Entry'!$C$35))*(1+'2- Data Entry'!$C$5)^(Q11-$C$11)),IF(Q5&lt;P5,0,((Q5-P5)*('2- Data Entry'!$C$35))))</f>
        <v>#DIV/0!</v>
      </c>
      <c r="R14" s="116" t="e">
        <f>IF('2- Data Entry'!$C$36="si",IF(R5&lt;Q5,0,((R5-Q5)*('2- Data Entry'!$C$35))*(1+'2- Data Entry'!$C$5)^(R11-$C$11)),IF(R5&lt;Q5,0,((R5-Q5)*('2- Data Entry'!$C$35))))</f>
        <v>#DIV/0!</v>
      </c>
      <c r="S14" s="116" t="e">
        <f>IF('2- Data Entry'!$C$36="si",IF(S5&lt;R5,0,((S5-R5)*('2- Data Entry'!$C$35))*(1+'2- Data Entry'!$C$5)^(S11-$C$11)),IF(S5&lt;R5,0,((S5-R5)*('2- Data Entry'!$C$35))))</f>
        <v>#DIV/0!</v>
      </c>
      <c r="T14" s="116" t="e">
        <f>IF('2- Data Entry'!$C$36="si",IF(T5&lt;S5,0,((T5-S5)*('2- Data Entry'!$C$35))*(1+'2- Data Entry'!$C$5)^(T11-$C$11)),IF(T5&lt;S5,0,((T5-S5)*('2- Data Entry'!$C$35))))</f>
        <v>#DIV/0!</v>
      </c>
      <c r="U14" s="116" t="e">
        <f>IF('2- Data Entry'!$C$36="si",IF(U5&lt;T5,0,((U5-T5)*('2- Data Entry'!$C$35))*(1+'2- Data Entry'!$C$5)^(U11-$C$11)),IF(U5&lt;T5,0,((U5-T5)*('2- Data Entry'!$C$35))))</f>
        <v>#DIV/0!</v>
      </c>
      <c r="V14" s="116" t="e">
        <f>IF('2- Data Entry'!$C$36="si",IF(V5&lt;U5,0,((V5-U5)*('2- Data Entry'!$C$35))*(1+'2- Data Entry'!$C$5)^(V11-$C$11)),IF(V5&lt;U5,0,((V5-U5)*('2- Data Entry'!$C$35))))</f>
        <v>#DIV/0!</v>
      </c>
      <c r="W14" s="116" t="e">
        <f>IF('2- Data Entry'!$C$36="si",IF(W5&lt;V5,0,((W5-V5)*('2- Data Entry'!$C$35))*(1+'2- Data Entry'!$C$5)^(W11-$C$11)),IF(W5&lt;V5,0,((W5-V5)*('2- Data Entry'!$C$35))))</f>
        <v>#DIV/0!</v>
      </c>
      <c r="X14" s="121" t="e">
        <f>IF('2- Data Entry'!$C$36="si",IF(X5&lt;W5,0,((X5-W5)*('2- Data Entry'!$C$35))*(1+'2- Data Entry'!$C$5)^(X11-$C$11)),IF(X5&lt;W5,0,((X5-W5)*('2- Data Entry'!$C$35))))</f>
        <v>#DIV/0!</v>
      </c>
    </row>
    <row r="15" spans="2:27" s="244" customFormat="1" x14ac:dyDescent="0.3">
      <c r="B15" s="281" t="s">
        <v>107</v>
      </c>
      <c r="C15" s="116">
        <f>IF('2- Data Entry'!$C$36="si",'2- Data Entry'!$C$37*(1+'2- Data Entry'!$C$5)^(C11-$C$11),'2- Data Entry'!$C$37)</f>
        <v>0</v>
      </c>
      <c r="D15" s="116">
        <f>IF('2- Data Entry'!$C$36="si",'2- Data Entry'!$C$37*(1+'2- Data Entry'!$C$5)^(D11-$C$11),'2- Data Entry'!$C$37)</f>
        <v>0</v>
      </c>
      <c r="E15" s="116">
        <f>IF('2- Data Entry'!$C$36="si",'2- Data Entry'!$C$37*(1+'2- Data Entry'!$C$5)^(E11-$C$11),'2- Data Entry'!$C$37)</f>
        <v>0</v>
      </c>
      <c r="F15" s="116">
        <f>IF('2- Data Entry'!$C$36="si",'2- Data Entry'!$C$37*(1+'2- Data Entry'!$C$5)^(F11-$C$11),'2- Data Entry'!$C$37)</f>
        <v>0</v>
      </c>
      <c r="G15" s="116">
        <f>IF('2- Data Entry'!$C$36="si",'2- Data Entry'!$C$37*(1+'2- Data Entry'!$C$5)^(G11-$C$11),'2- Data Entry'!$C$37)</f>
        <v>0</v>
      </c>
      <c r="H15" s="116">
        <f>IF('2- Data Entry'!$C$36="si",'2- Data Entry'!$C$37*(1+'2- Data Entry'!$C$5)^(H11-$C$11),'2- Data Entry'!$C$37)</f>
        <v>0</v>
      </c>
      <c r="I15" s="116">
        <f>IF('2- Data Entry'!$C$36="si",'2- Data Entry'!$C$37*(1+'2- Data Entry'!$C$5)^(I11-$C$11),'2- Data Entry'!$C$37)</f>
        <v>0</v>
      </c>
      <c r="J15" s="116">
        <f>IF('2- Data Entry'!$C$36="si",'2- Data Entry'!$C$37*(1+'2- Data Entry'!$C$5)^(J11-$C$11),'2- Data Entry'!$C$37)</f>
        <v>0</v>
      </c>
      <c r="K15" s="116">
        <f>IF('2- Data Entry'!$C$36="si",'2- Data Entry'!$C$37*(1+'2- Data Entry'!$C$5)^(K11-$C$11),'2- Data Entry'!$C$37)</f>
        <v>0</v>
      </c>
      <c r="L15" s="116">
        <f>IF('2- Data Entry'!$C$36="si",'2- Data Entry'!$C$37*(1+'2- Data Entry'!$C$5)^(L11-$C$11),'2- Data Entry'!$C$37)</f>
        <v>0</v>
      </c>
      <c r="M15" s="116">
        <f>IF('2- Data Entry'!$C$36="si",'2- Data Entry'!$C$37*(1+'2- Data Entry'!$C$5)^(M11-$C$11),'2- Data Entry'!$C$37)</f>
        <v>0</v>
      </c>
      <c r="N15" s="116">
        <f>IF('2- Data Entry'!$C$36="si",'2- Data Entry'!$C$37*(1+'2- Data Entry'!$C$5)^(N11-$C$11),'2- Data Entry'!$C$37)</f>
        <v>0</v>
      </c>
      <c r="O15" s="116">
        <f>IF('2- Data Entry'!$C$36="si",'2- Data Entry'!$C$37*(1+'2- Data Entry'!$C$5)^(O11-$C$11),'2- Data Entry'!$C$37)</f>
        <v>0</v>
      </c>
      <c r="P15" s="116">
        <f>IF('2- Data Entry'!$C$36="si",'2- Data Entry'!$C$37*(1+'2- Data Entry'!$C$5)^(P11-$C$11),'2- Data Entry'!$C$37)</f>
        <v>0</v>
      </c>
      <c r="Q15" s="116">
        <f>IF('2- Data Entry'!$C$36="si",'2- Data Entry'!$C$37*(1+'2- Data Entry'!$C$5)^(Q11-$C$11),'2- Data Entry'!$C$37)</f>
        <v>0</v>
      </c>
      <c r="R15" s="116">
        <f>IF('2- Data Entry'!$C$36="si",'2- Data Entry'!$C$37*(1+'2- Data Entry'!$C$5)^(R11-$C$11),'2- Data Entry'!$C$37)</f>
        <v>0</v>
      </c>
      <c r="S15" s="116">
        <f>IF('2- Data Entry'!$C$36="si",'2- Data Entry'!$C$37*(1+'2- Data Entry'!$C$5)^(S11-$C$11),'2- Data Entry'!$C$37)</f>
        <v>0</v>
      </c>
      <c r="T15" s="116">
        <f>IF('2- Data Entry'!$C$36="si",'2- Data Entry'!$C$37*(1+'2- Data Entry'!$C$5)^(T11-$C$11),'2- Data Entry'!$C$37)</f>
        <v>0</v>
      </c>
      <c r="U15" s="116">
        <f>IF('2- Data Entry'!$C$36="si",'2- Data Entry'!$C$37*(1+'2- Data Entry'!$C$5)^(U11-$C$11),'2- Data Entry'!$C$37)</f>
        <v>0</v>
      </c>
      <c r="V15" s="116">
        <f>IF('2- Data Entry'!$C$36="si",'2- Data Entry'!$C$37*(1+'2- Data Entry'!$C$5)^(V11-$C$11),'2- Data Entry'!$C$37)</f>
        <v>0</v>
      </c>
      <c r="W15" s="116">
        <f>IF('2- Data Entry'!$C$36="si",'2- Data Entry'!$C$37*(1+'2- Data Entry'!$C$5)^(W11-$C$11),'2- Data Entry'!$C$37)</f>
        <v>0</v>
      </c>
      <c r="X15" s="121">
        <f>IF('2- Data Entry'!$C$36="si",'2- Data Entry'!$C$37*(1+'2- Data Entry'!$C$5)^(X11-$C$11),'2- Data Entry'!$C$37)</f>
        <v>0</v>
      </c>
    </row>
    <row r="16" spans="2:27" s="244" customFormat="1" x14ac:dyDescent="0.3">
      <c r="B16" s="281" t="s">
        <v>108</v>
      </c>
      <c r="C16" s="116">
        <f>IF('2- Data Entry'!$C$36="si",'2- Data Entry'!$C$38*(1+'2- Data Entry'!$C$5)^(C11-$C$11),'2- Data Entry'!$C$38)</f>
        <v>0</v>
      </c>
      <c r="D16" s="116">
        <f>IF('2- Data Entry'!$C$36="si",'2- Data Entry'!$C$38*(1+'2- Data Entry'!$C$5)^(D11-$C$11),'2- Data Entry'!$C$38)</f>
        <v>0</v>
      </c>
      <c r="E16" s="116">
        <f>IF('2- Data Entry'!$C$36="si",'2- Data Entry'!$C$38*(1+'2- Data Entry'!$C$5)^(E11-$C$11),'2- Data Entry'!$C$38)</f>
        <v>0</v>
      </c>
      <c r="F16" s="116">
        <f>IF('2- Data Entry'!$C$36="si",'2- Data Entry'!$C$38*(1+'2- Data Entry'!$C$5)^(F11-$C$11),'2- Data Entry'!$C$38)</f>
        <v>0</v>
      </c>
      <c r="G16" s="116">
        <f>IF('2- Data Entry'!$C$36="si",'2- Data Entry'!$C$38*(1+'2- Data Entry'!$C$5)^(G11-$C$11),'2- Data Entry'!$C$38)</f>
        <v>0</v>
      </c>
      <c r="H16" s="116">
        <f>IF('2- Data Entry'!$C$36="si",'2- Data Entry'!$C$38*(1+'2- Data Entry'!$C$5)^(H11-$C$11),'2- Data Entry'!$C$38)</f>
        <v>0</v>
      </c>
      <c r="I16" s="116">
        <f>IF('2- Data Entry'!$C$36="si",'2- Data Entry'!$C$38*(1+'2- Data Entry'!$C$5)^(I11-$C$11),'2- Data Entry'!$C$38)</f>
        <v>0</v>
      </c>
      <c r="J16" s="116">
        <f>IF('2- Data Entry'!$C$36="si",'2- Data Entry'!$C$38*(1+'2- Data Entry'!$C$5)^(J11-$C$11),'2- Data Entry'!$C$38)</f>
        <v>0</v>
      </c>
      <c r="K16" s="116">
        <f>IF('2- Data Entry'!$C$36="si",'2- Data Entry'!$C$38*(1+'2- Data Entry'!$C$5)^(K11-$C$11),'2- Data Entry'!$C$38)</f>
        <v>0</v>
      </c>
      <c r="L16" s="116">
        <f>IF('2- Data Entry'!$C$36="si",'2- Data Entry'!$C$38*(1+'2- Data Entry'!$C$5)^(L11-$C$11),'2- Data Entry'!$C$38)</f>
        <v>0</v>
      </c>
      <c r="M16" s="116">
        <f>IF('2- Data Entry'!$C$36="si",'2- Data Entry'!$C$38*(1+'2- Data Entry'!$C$5)^(M11-$C$11),'2- Data Entry'!$C$38)</f>
        <v>0</v>
      </c>
      <c r="N16" s="116">
        <f>IF('2- Data Entry'!$C$36="si",'2- Data Entry'!$C$38*(1+'2- Data Entry'!$C$5)^(N11-$C$11),'2- Data Entry'!$C$38)</f>
        <v>0</v>
      </c>
      <c r="O16" s="116">
        <f>IF('2- Data Entry'!$C$36="si",'2- Data Entry'!$C$38*(1+'2- Data Entry'!$C$5)^(O11-$C$11),'2- Data Entry'!$C$38)</f>
        <v>0</v>
      </c>
      <c r="P16" s="116">
        <f>IF('2- Data Entry'!$C$36="si",'2- Data Entry'!$C$38*(1+'2- Data Entry'!$C$5)^(P11-$C$11),'2- Data Entry'!$C$38)</f>
        <v>0</v>
      </c>
      <c r="Q16" s="116">
        <f>IF('2- Data Entry'!$C$36="si",'2- Data Entry'!$C$38*(1+'2- Data Entry'!$C$5)^(Q11-$C$11),'2- Data Entry'!$C$38)</f>
        <v>0</v>
      </c>
      <c r="R16" s="116">
        <f>IF('2- Data Entry'!$C$36="si",'2- Data Entry'!$C$38*(1+'2- Data Entry'!$C$5)^(R11-$C$11),'2- Data Entry'!$C$38)</f>
        <v>0</v>
      </c>
      <c r="S16" s="116">
        <f>IF('2- Data Entry'!$C$36="si",'2- Data Entry'!$C$38*(1+'2- Data Entry'!$C$5)^(S11-$C$11),'2- Data Entry'!$C$38)</f>
        <v>0</v>
      </c>
      <c r="T16" s="116">
        <f>IF('2- Data Entry'!$C$36="si",'2- Data Entry'!$C$38*(1+'2- Data Entry'!$C$5)^(T11-$C$11),'2- Data Entry'!$C$38)</f>
        <v>0</v>
      </c>
      <c r="U16" s="116">
        <f>IF('2- Data Entry'!$C$36="si",'2- Data Entry'!$C$38*(1+'2- Data Entry'!$C$5)^(U11-$C$11),'2- Data Entry'!$C$38)</f>
        <v>0</v>
      </c>
      <c r="V16" s="116">
        <f>IF('2- Data Entry'!$C$36="si",'2- Data Entry'!$C$38*(1+'2- Data Entry'!$C$5)^(V11-$C$11),'2- Data Entry'!$C$38)</f>
        <v>0</v>
      </c>
      <c r="W16" s="116">
        <f>IF('2- Data Entry'!$C$36="si",'2- Data Entry'!$C$38*(1+'2- Data Entry'!$C$5)^(W11-$C$11),'2- Data Entry'!$C$38)</f>
        <v>0</v>
      </c>
      <c r="X16" s="121">
        <f>IF('2- Data Entry'!$C$36="si",'2- Data Entry'!$C$38*(1+'2- Data Entry'!$C$5)^(X11-$C$11),'2- Data Entry'!$C$38)</f>
        <v>0</v>
      </c>
    </row>
    <row r="17" spans="2:24" s="244" customFormat="1" x14ac:dyDescent="0.3">
      <c r="B17" s="282" t="s">
        <v>109</v>
      </c>
      <c r="C17" s="116">
        <f>IF(C24&gt;0,IF('2- Data Entry'!$C$36="si",C5*'2- Data Entry'!$C$44*((1+'2- Data Entry'!$C$5)^('4-Summary Income &amp; Expenditures'!C11-'2- Data Entry'!$C$4)),'4-Summary Income &amp; Expenditures'!C5*'2- Data Entry'!$C$44),0)</f>
        <v>0</v>
      </c>
      <c r="D17" s="116">
        <f>IF(D24&gt;0,IF('2- Data Entry'!$C$36="si",D5*'2- Data Entry'!$C$44*((1+'2- Data Entry'!$C$5)^('4-Summary Income &amp; Expenditures'!D11-'2- Data Entry'!$C$4)),'4-Summary Income &amp; Expenditures'!D5*'2- Data Entry'!$C$44),0)</f>
        <v>0</v>
      </c>
      <c r="E17" s="116">
        <f>IF(E24&gt;0,IF('2- Data Entry'!$C$36="si",E5*'2- Data Entry'!$C$44*((1+'2- Data Entry'!$C$5)^('4-Summary Income &amp; Expenditures'!E11-'2- Data Entry'!$C$4)),'4-Summary Income &amp; Expenditures'!E5*'2- Data Entry'!$C$44),0)</f>
        <v>0</v>
      </c>
      <c r="F17" s="116">
        <f>IF(F24&gt;0,IF('2- Data Entry'!$C$36="si",F5*'2- Data Entry'!$C$44*((1+'2- Data Entry'!$C$5)^('4-Summary Income &amp; Expenditures'!F11-'2- Data Entry'!$C$4)),'4-Summary Income &amp; Expenditures'!F5*'2- Data Entry'!$C$44),0)</f>
        <v>0</v>
      </c>
      <c r="G17" s="116">
        <f>IF(G24&gt;0,IF('2- Data Entry'!$C$36="si",G5*'2- Data Entry'!$C$44*((1+'2- Data Entry'!$C$5)^('4-Summary Income &amp; Expenditures'!G11-'2- Data Entry'!$C$4)),'4-Summary Income &amp; Expenditures'!G5*'2- Data Entry'!$C$44),0)</f>
        <v>0</v>
      </c>
      <c r="H17" s="116">
        <f>IF(H24&gt;0,IF('2- Data Entry'!$C$36="si",H5*'2- Data Entry'!$C$44*((1+'2- Data Entry'!$C$5)^('4-Summary Income &amp; Expenditures'!H11-'2- Data Entry'!$C$4)),'4-Summary Income &amp; Expenditures'!H5*'2- Data Entry'!$C$44),0)</f>
        <v>0</v>
      </c>
      <c r="I17" s="116">
        <f>IF(I24&gt;0,IF('2- Data Entry'!$C$36="si",I5*'2- Data Entry'!$C$44*((1+'2- Data Entry'!$C$5)^('4-Summary Income &amp; Expenditures'!I11-'2- Data Entry'!$C$4)),'4-Summary Income &amp; Expenditures'!I5*'2- Data Entry'!$C$44),0)</f>
        <v>0</v>
      </c>
      <c r="J17" s="116">
        <f>IF(J24&gt;0,IF('2- Data Entry'!$C$36="si",J5*'2- Data Entry'!$C$44*((1+'2- Data Entry'!$C$5)^('4-Summary Income &amp; Expenditures'!J11-'2- Data Entry'!$C$4)),'4-Summary Income &amp; Expenditures'!J5*'2- Data Entry'!$C$44),0)</f>
        <v>0</v>
      </c>
      <c r="K17" s="116">
        <f>IF(K24&gt;0,IF('2- Data Entry'!$C$36="si",K5*'2- Data Entry'!$C$44*((1+'2- Data Entry'!$C$5)^('4-Summary Income &amp; Expenditures'!K11-'2- Data Entry'!$C$4)),'4-Summary Income &amp; Expenditures'!K5*'2- Data Entry'!$C$44),0)</f>
        <v>0</v>
      </c>
      <c r="L17" s="116">
        <f>IF(L24&gt;0,IF('2- Data Entry'!$C$36="si",L5*'2- Data Entry'!$C$44*((1+'2- Data Entry'!$C$5)^('4-Summary Income &amp; Expenditures'!L11-'2- Data Entry'!$C$4)),'4-Summary Income &amp; Expenditures'!L5*'2- Data Entry'!$C$44),0)</f>
        <v>0</v>
      </c>
      <c r="M17" s="116">
        <f>IF(M24&gt;0,IF('2- Data Entry'!$C$36="si",M5*'2- Data Entry'!$C$44*((1+'2- Data Entry'!$C$5)^('4-Summary Income &amp; Expenditures'!M11-'2- Data Entry'!$C$4)),'4-Summary Income &amp; Expenditures'!M5*'2- Data Entry'!$C$44),0)</f>
        <v>0</v>
      </c>
      <c r="N17" s="116">
        <f>IF(N24&gt;0,IF('2- Data Entry'!$C$36="si",N5*'2- Data Entry'!$C$44*((1+'2- Data Entry'!$C$5)^('4-Summary Income &amp; Expenditures'!N11-'2- Data Entry'!$C$4)),'4-Summary Income &amp; Expenditures'!N5*'2- Data Entry'!$C$44),0)</f>
        <v>0</v>
      </c>
      <c r="O17" s="116">
        <f>IF(O24&gt;0,IF('2- Data Entry'!$C$36="si",O5*'2- Data Entry'!$C$44*((1+'2- Data Entry'!$C$5)^('4-Summary Income &amp; Expenditures'!O11-'2- Data Entry'!$C$4)),'4-Summary Income &amp; Expenditures'!O5*'2- Data Entry'!$C$44),0)</f>
        <v>0</v>
      </c>
      <c r="P17" s="116">
        <f>IF(P24&gt;0,IF('2- Data Entry'!$C$36="si",P5*'2- Data Entry'!$C$44*((1+'2- Data Entry'!$C$5)^('4-Summary Income &amp; Expenditures'!P11-'2- Data Entry'!$C$4)),'4-Summary Income &amp; Expenditures'!P5*'2- Data Entry'!$C$44),0)</f>
        <v>0</v>
      </c>
      <c r="Q17" s="116">
        <f>IF(Q24&gt;0,IF('2- Data Entry'!$C$36="si",Q5*'2- Data Entry'!$C$44*((1+'2- Data Entry'!$C$5)^('4-Summary Income &amp; Expenditures'!Q11-'2- Data Entry'!$C$4)),'4-Summary Income &amp; Expenditures'!Q5*'2- Data Entry'!$C$44),0)</f>
        <v>0</v>
      </c>
      <c r="R17" s="116">
        <f>IF(R24&gt;0,IF('2- Data Entry'!$C$36="si",R5*'2- Data Entry'!$C$44*((1+'2- Data Entry'!$C$5)^('4-Summary Income &amp; Expenditures'!R11-'2- Data Entry'!$C$4)),'4-Summary Income &amp; Expenditures'!R5*'2- Data Entry'!$C$44),0)</f>
        <v>0</v>
      </c>
      <c r="S17" s="116">
        <f>IF(S24&gt;0,IF('2- Data Entry'!$C$36="si",S5*'2- Data Entry'!$C$44*((1+'2- Data Entry'!$C$5)^('4-Summary Income &amp; Expenditures'!S11-'2- Data Entry'!$C$4)),'4-Summary Income &amp; Expenditures'!S5*'2- Data Entry'!$C$44),0)</f>
        <v>0</v>
      </c>
      <c r="T17" s="116">
        <f>IF(T24&gt;0,IF('2- Data Entry'!$C$36="si",T5*'2- Data Entry'!$C$44*((1+'2- Data Entry'!$C$5)^('4-Summary Income &amp; Expenditures'!T11-'2- Data Entry'!$C$4)),'4-Summary Income &amp; Expenditures'!T5*'2- Data Entry'!$C$44),0)</f>
        <v>0</v>
      </c>
      <c r="U17" s="116">
        <f>IF(U24&gt;0,IF('2- Data Entry'!$C$36="si",U5*'2- Data Entry'!$C$44*((1+'2- Data Entry'!$C$5)^('4-Summary Income &amp; Expenditures'!U11-'2- Data Entry'!$C$4)),'4-Summary Income &amp; Expenditures'!U5*'2- Data Entry'!$C$44),0)</f>
        <v>0</v>
      </c>
      <c r="V17" s="116">
        <f>IF(V24&gt;0,IF('2- Data Entry'!$C$36="si",V5*'2- Data Entry'!$C$44*((1+'2- Data Entry'!$C$5)^('4-Summary Income &amp; Expenditures'!V11-'2- Data Entry'!$C$4)),'4-Summary Income &amp; Expenditures'!V5*'2- Data Entry'!$C$44),0)</f>
        <v>0</v>
      </c>
      <c r="W17" s="116">
        <f>IF(W24&gt;0,IF('2- Data Entry'!$C$36="si",W5*'2- Data Entry'!$C$44*((1+'2- Data Entry'!$C$5)^('4-Summary Income &amp; Expenditures'!W11-'2- Data Entry'!$C$4)),'4-Summary Income &amp; Expenditures'!W5*'2- Data Entry'!$C$44),0)</f>
        <v>0</v>
      </c>
      <c r="X17" s="121">
        <f>IF(X24&gt;0,IF('2- Data Entry'!$C$36="si",X5*'2- Data Entry'!$C$44*((1+'2- Data Entry'!$C$5)^('4-Summary Income &amp; Expenditures'!X11-'2- Data Entry'!$C$4)),'4-Summary Income &amp; Expenditures'!X5*'2- Data Entry'!$C$44),0)</f>
        <v>0</v>
      </c>
    </row>
    <row r="18" spans="2:24" s="244" customFormat="1" x14ac:dyDescent="0.3">
      <c r="B18" s="281" t="s">
        <v>110</v>
      </c>
      <c r="C18" s="116">
        <f>('2- Data Entry'!$C$39*'2- Data Entry'!$C$40)*(1+'2- Data Entry'!$C$40)^('4-Summary Income &amp; Expenditures'!C$11-'2- Data Entry'!$C$4)</f>
        <v>0</v>
      </c>
      <c r="D18" s="116">
        <f>('2- Data Entry'!$C$39*'2- Data Entry'!$C$40)*(1+'2- Data Entry'!$C$40)^('4-Summary Income &amp; Expenditures'!D$11-'2- Data Entry'!$C$4)</f>
        <v>0</v>
      </c>
      <c r="E18" s="116">
        <f>('2- Data Entry'!$C$39*'2- Data Entry'!$C$40)*(1+'2- Data Entry'!$C$40)^('4-Summary Income &amp; Expenditures'!E$11-'2- Data Entry'!$C$4)</f>
        <v>0</v>
      </c>
      <c r="F18" s="116">
        <f>('2- Data Entry'!$C$39*'2- Data Entry'!$C$40)*(1+'2- Data Entry'!$C$40)^('4-Summary Income &amp; Expenditures'!F$11-'2- Data Entry'!$C$4)</f>
        <v>0</v>
      </c>
      <c r="G18" s="116">
        <f>('2- Data Entry'!$C$39*'2- Data Entry'!$C$40)*(1+'2- Data Entry'!$C$40)^('4-Summary Income &amp; Expenditures'!G$11-'2- Data Entry'!$C$4)</f>
        <v>0</v>
      </c>
      <c r="H18" s="116">
        <f>('2- Data Entry'!$C$39*'2- Data Entry'!$C$40)*(1+'2- Data Entry'!$C$40)^('4-Summary Income &amp; Expenditures'!H$11-'2- Data Entry'!$C$4)</f>
        <v>0</v>
      </c>
      <c r="I18" s="116">
        <f>('2- Data Entry'!$C$39*'2- Data Entry'!$C$40)*(1+'2- Data Entry'!$C$40)^('4-Summary Income &amp; Expenditures'!I$11-'2- Data Entry'!$C$4)</f>
        <v>0</v>
      </c>
      <c r="J18" s="116">
        <f>('2- Data Entry'!$C$39*'2- Data Entry'!$C$40)*(1+'2- Data Entry'!$C$40)^('4-Summary Income &amp; Expenditures'!J$11-'2- Data Entry'!$C$4)</f>
        <v>0</v>
      </c>
      <c r="K18" s="116">
        <f>('2- Data Entry'!$C$39*'2- Data Entry'!$C$40)*(1+'2- Data Entry'!$C$40)^('4-Summary Income &amp; Expenditures'!K$11-'2- Data Entry'!$C$4)</f>
        <v>0</v>
      </c>
      <c r="L18" s="116">
        <f>('2- Data Entry'!$C$39*'2- Data Entry'!$C$40)*(1+'2- Data Entry'!$C$40)^('4-Summary Income &amp; Expenditures'!L$11-'2- Data Entry'!$C$4)</f>
        <v>0</v>
      </c>
      <c r="M18" s="116">
        <f>('2- Data Entry'!$C$39*'2- Data Entry'!$C$40)*(1+'2- Data Entry'!$C$40)^('4-Summary Income &amp; Expenditures'!M$11-'2- Data Entry'!$C$4)</f>
        <v>0</v>
      </c>
      <c r="N18" s="116">
        <f>('2- Data Entry'!$C$39*'2- Data Entry'!$C$40)*(1+'2- Data Entry'!$C$40)^('4-Summary Income &amp; Expenditures'!N$11-'2- Data Entry'!$C$4)</f>
        <v>0</v>
      </c>
      <c r="O18" s="116">
        <f>('2- Data Entry'!$C$39*'2- Data Entry'!$C$40)*(1+'2- Data Entry'!$C$40)^('4-Summary Income &amp; Expenditures'!O$11-'2- Data Entry'!$C$4)</f>
        <v>0</v>
      </c>
      <c r="P18" s="116">
        <f>('2- Data Entry'!$C$39*'2- Data Entry'!$C$40)*(1+'2- Data Entry'!$C$40)^('4-Summary Income &amp; Expenditures'!P$11-'2- Data Entry'!$C$4)</f>
        <v>0</v>
      </c>
      <c r="Q18" s="116">
        <f>('2- Data Entry'!$C$39*'2- Data Entry'!$C$40)*(1+'2- Data Entry'!$C$40)^('4-Summary Income &amp; Expenditures'!Q$11-'2- Data Entry'!$C$4)</f>
        <v>0</v>
      </c>
      <c r="R18" s="116">
        <f>('2- Data Entry'!$C$39*'2- Data Entry'!$C$40)*(1+'2- Data Entry'!$C$40)^('4-Summary Income &amp; Expenditures'!R$11-'2- Data Entry'!$C$4)</f>
        <v>0</v>
      </c>
      <c r="S18" s="116">
        <f>('2- Data Entry'!$C$39*'2- Data Entry'!$C$40)*(1+'2- Data Entry'!$C$40)^('4-Summary Income &amp; Expenditures'!S$11-'2- Data Entry'!$C$4)</f>
        <v>0</v>
      </c>
      <c r="T18" s="116">
        <f>('2- Data Entry'!$C$39*'2- Data Entry'!$C$40)*(1+'2- Data Entry'!$C$40)^('4-Summary Income &amp; Expenditures'!T$11-'2- Data Entry'!$C$4)</f>
        <v>0</v>
      </c>
      <c r="U18" s="116">
        <f>('2- Data Entry'!$C$39*'2- Data Entry'!$C$40)*(1+'2- Data Entry'!$C$40)^('4-Summary Income &amp; Expenditures'!U$11-'2- Data Entry'!$C$4)</f>
        <v>0</v>
      </c>
      <c r="V18" s="116">
        <f>('2- Data Entry'!$C$39*'2- Data Entry'!$C$40)*(1+'2- Data Entry'!$C$40)^('4-Summary Income &amp; Expenditures'!V$11-'2- Data Entry'!$C$4)</f>
        <v>0</v>
      </c>
      <c r="W18" s="116">
        <f>('2- Data Entry'!$C$39*'2- Data Entry'!$C$40)*(1+'2- Data Entry'!$C$40)^('4-Summary Income &amp; Expenditures'!W$11-'2- Data Entry'!$C$4)</f>
        <v>0</v>
      </c>
      <c r="X18" s="121">
        <f>('2- Data Entry'!$C$39*'2- Data Entry'!$C$40)*(1+'2- Data Entry'!$C$40)^('4-Summary Income &amp; Expenditures'!X$11-'2- Data Entry'!$C$4)</f>
        <v>0</v>
      </c>
    </row>
    <row r="19" spans="2:24" s="244" customFormat="1" x14ac:dyDescent="0.3">
      <c r="B19" s="281" t="s">
        <v>111</v>
      </c>
      <c r="C19" s="116">
        <f>('2- Data Entry'!$C$42*'2- Data Entry'!$C$43)*(1+'2- Data Entry'!$C$43)^('4-Summary Income &amp; Expenditures'!C$11-'2- Data Entry'!$C$4)</f>
        <v>0</v>
      </c>
      <c r="D19" s="116">
        <f>('2- Data Entry'!$C$42*'2- Data Entry'!$C$43)*(1+'2- Data Entry'!$C$43)^('4-Summary Income &amp; Expenditures'!D$11-'2- Data Entry'!$C$4)</f>
        <v>0</v>
      </c>
      <c r="E19" s="116">
        <f>('2- Data Entry'!$C$42*'2- Data Entry'!$C$43)*(1+'2- Data Entry'!$C$43)^('4-Summary Income &amp; Expenditures'!E$11-'2- Data Entry'!$C$4)</f>
        <v>0</v>
      </c>
      <c r="F19" s="116">
        <f>('2- Data Entry'!$C$42*'2- Data Entry'!$C$43)*(1+'2- Data Entry'!$C$43)^('4-Summary Income &amp; Expenditures'!F$11-'2- Data Entry'!$C$4)</f>
        <v>0</v>
      </c>
      <c r="G19" s="116">
        <f>('2- Data Entry'!$C$42*'2- Data Entry'!$C$43)*(1+'2- Data Entry'!$C$43)^('4-Summary Income &amp; Expenditures'!G$11-'2- Data Entry'!$C$4)</f>
        <v>0</v>
      </c>
      <c r="H19" s="116">
        <f>('2- Data Entry'!$C$42*'2- Data Entry'!$C$43)*(1+'2- Data Entry'!$C$43)^('4-Summary Income &amp; Expenditures'!H$11-'2- Data Entry'!$C$4)</f>
        <v>0</v>
      </c>
      <c r="I19" s="116">
        <f>('2- Data Entry'!$C$42*'2- Data Entry'!$C$43)*(1+'2- Data Entry'!$C$43)^('4-Summary Income &amp; Expenditures'!I$11-'2- Data Entry'!$C$4)</f>
        <v>0</v>
      </c>
      <c r="J19" s="116">
        <f>('2- Data Entry'!$C$42*'2- Data Entry'!$C$43)*(1+'2- Data Entry'!$C$43)^('4-Summary Income &amp; Expenditures'!J$11-'2- Data Entry'!$C$4)</f>
        <v>0</v>
      </c>
      <c r="K19" s="116">
        <f>('2- Data Entry'!$C$42*'2- Data Entry'!$C$43)*(1+'2- Data Entry'!$C$43)^('4-Summary Income &amp; Expenditures'!K$11-'2- Data Entry'!$C$4)</f>
        <v>0</v>
      </c>
      <c r="L19" s="116">
        <f>('2- Data Entry'!$C$42*'2- Data Entry'!$C$43)*(1+'2- Data Entry'!$C$43)^('4-Summary Income &amp; Expenditures'!L$11-'2- Data Entry'!$C$4)</f>
        <v>0</v>
      </c>
      <c r="M19" s="116">
        <f>('2- Data Entry'!$C$42*'2- Data Entry'!$C$43)*(1+'2- Data Entry'!$C$43)^('4-Summary Income &amp; Expenditures'!M$11-'2- Data Entry'!$C$4)</f>
        <v>0</v>
      </c>
      <c r="N19" s="116">
        <f>('2- Data Entry'!$C$42*'2- Data Entry'!$C$43)*(1+'2- Data Entry'!$C$43)^('4-Summary Income &amp; Expenditures'!N$11-'2- Data Entry'!$C$4)</f>
        <v>0</v>
      </c>
      <c r="O19" s="116">
        <f>('2- Data Entry'!$C$42*'2- Data Entry'!$C$43)*(1+'2- Data Entry'!$C$43)^('4-Summary Income &amp; Expenditures'!O$11-'2- Data Entry'!$C$4)</f>
        <v>0</v>
      </c>
      <c r="P19" s="116">
        <f>('2- Data Entry'!$C$42*'2- Data Entry'!$C$43)*(1+'2- Data Entry'!$C$43)^('4-Summary Income &amp; Expenditures'!P$11-'2- Data Entry'!$C$4)</f>
        <v>0</v>
      </c>
      <c r="Q19" s="116">
        <f>('2- Data Entry'!$C$42*'2- Data Entry'!$C$43)*(1+'2- Data Entry'!$C$43)^('4-Summary Income &amp; Expenditures'!Q$11-'2- Data Entry'!$C$4)</f>
        <v>0</v>
      </c>
      <c r="R19" s="116">
        <f>('2- Data Entry'!$C$42*'2- Data Entry'!$C$43)*(1+'2- Data Entry'!$C$43)^('4-Summary Income &amp; Expenditures'!R$11-'2- Data Entry'!$C$4)</f>
        <v>0</v>
      </c>
      <c r="S19" s="116">
        <f>('2- Data Entry'!$C$42*'2- Data Entry'!$C$43)*(1+'2- Data Entry'!$C$43)^('4-Summary Income &amp; Expenditures'!S$11-'2- Data Entry'!$C$4)</f>
        <v>0</v>
      </c>
      <c r="T19" s="116">
        <f>('2- Data Entry'!$C$42*'2- Data Entry'!$C$43)*(1+'2- Data Entry'!$C$43)^('4-Summary Income &amp; Expenditures'!T$11-'2- Data Entry'!$C$4)</f>
        <v>0</v>
      </c>
      <c r="U19" s="116">
        <f>('2- Data Entry'!$C$42*'2- Data Entry'!$C$43)*(1+'2- Data Entry'!$C$43)^('4-Summary Income &amp; Expenditures'!U$11-'2- Data Entry'!$C$4)</f>
        <v>0</v>
      </c>
      <c r="V19" s="116">
        <f>('2- Data Entry'!$C$42*'2- Data Entry'!$C$43)*(1+'2- Data Entry'!$C$43)^('4-Summary Income &amp; Expenditures'!V$11-'2- Data Entry'!$C$4)</f>
        <v>0</v>
      </c>
      <c r="W19" s="116">
        <f>('2- Data Entry'!$C$42*'2- Data Entry'!$C$43)*(1+'2- Data Entry'!$C$43)^('4-Summary Income &amp; Expenditures'!W$11-'2- Data Entry'!$C$4)</f>
        <v>0</v>
      </c>
      <c r="X19" s="121">
        <f>('2- Data Entry'!$C$42*'2- Data Entry'!$C$43)*(1+'2- Data Entry'!$C$43)^('4-Summary Income &amp; Expenditures'!X$11-'2- Data Entry'!$C$4)</f>
        <v>0</v>
      </c>
    </row>
    <row r="20" spans="2:24" s="245" customFormat="1" x14ac:dyDescent="0.3">
      <c r="B20" s="283" t="s">
        <v>112</v>
      </c>
      <c r="C20" s="273" t="e">
        <f t="shared" ref="C20:X20" si="3">SUM(C13:C19)</f>
        <v>#DIV/0!</v>
      </c>
      <c r="D20" s="273" t="e">
        <f t="shared" si="3"/>
        <v>#DIV/0!</v>
      </c>
      <c r="E20" s="273" t="e">
        <f t="shared" si="3"/>
        <v>#DIV/0!</v>
      </c>
      <c r="F20" s="273" t="e">
        <f t="shared" si="3"/>
        <v>#DIV/0!</v>
      </c>
      <c r="G20" s="273" t="e">
        <f t="shared" si="3"/>
        <v>#DIV/0!</v>
      </c>
      <c r="H20" s="273" t="e">
        <f t="shared" si="3"/>
        <v>#DIV/0!</v>
      </c>
      <c r="I20" s="273" t="e">
        <f t="shared" si="3"/>
        <v>#DIV/0!</v>
      </c>
      <c r="J20" s="273" t="e">
        <f t="shared" si="3"/>
        <v>#DIV/0!</v>
      </c>
      <c r="K20" s="273" t="e">
        <f t="shared" si="3"/>
        <v>#DIV/0!</v>
      </c>
      <c r="L20" s="273" t="e">
        <f t="shared" si="3"/>
        <v>#DIV/0!</v>
      </c>
      <c r="M20" s="273" t="e">
        <f t="shared" si="3"/>
        <v>#DIV/0!</v>
      </c>
      <c r="N20" s="273" t="e">
        <f t="shared" si="3"/>
        <v>#DIV/0!</v>
      </c>
      <c r="O20" s="273" t="e">
        <f t="shared" si="3"/>
        <v>#DIV/0!</v>
      </c>
      <c r="P20" s="273" t="e">
        <f t="shared" si="3"/>
        <v>#DIV/0!</v>
      </c>
      <c r="Q20" s="273" t="e">
        <f t="shared" si="3"/>
        <v>#DIV/0!</v>
      </c>
      <c r="R20" s="273" t="e">
        <f t="shared" si="3"/>
        <v>#DIV/0!</v>
      </c>
      <c r="S20" s="273" t="e">
        <f t="shared" si="3"/>
        <v>#DIV/0!</v>
      </c>
      <c r="T20" s="273" t="e">
        <f t="shared" si="3"/>
        <v>#DIV/0!</v>
      </c>
      <c r="U20" s="273" t="e">
        <f t="shared" si="3"/>
        <v>#DIV/0!</v>
      </c>
      <c r="V20" s="273" t="e">
        <f t="shared" si="3"/>
        <v>#DIV/0!</v>
      </c>
      <c r="W20" s="273" t="e">
        <f t="shared" si="3"/>
        <v>#DIV/0!</v>
      </c>
      <c r="X20" s="284" t="e">
        <f t="shared" si="3"/>
        <v>#DIV/0!</v>
      </c>
    </row>
    <row r="21" spans="2:24" s="244" customFormat="1" x14ac:dyDescent="0.3">
      <c r="B21" s="283"/>
      <c r="C21" s="274"/>
      <c r="D21" s="274"/>
      <c r="E21" s="274"/>
      <c r="F21" s="274"/>
      <c r="G21" s="274"/>
      <c r="H21" s="274"/>
      <c r="I21" s="274"/>
      <c r="J21" s="274"/>
      <c r="K21" s="274"/>
      <c r="L21" s="274"/>
      <c r="M21" s="274"/>
      <c r="N21" s="274"/>
      <c r="O21" s="274"/>
      <c r="P21" s="274"/>
      <c r="Q21" s="274"/>
      <c r="R21" s="274"/>
      <c r="S21" s="274"/>
      <c r="T21" s="274"/>
      <c r="U21" s="274"/>
      <c r="V21" s="274"/>
      <c r="W21" s="274"/>
      <c r="X21" s="285"/>
    </row>
    <row r="22" spans="2:24" s="244" customFormat="1" x14ac:dyDescent="0.3">
      <c r="B22" s="283" t="s">
        <v>11</v>
      </c>
      <c r="C22" s="275"/>
      <c r="D22" s="276"/>
      <c r="E22" s="277"/>
      <c r="F22" s="277"/>
      <c r="G22" s="277"/>
      <c r="H22" s="277"/>
      <c r="I22" s="277"/>
      <c r="J22" s="277"/>
      <c r="K22" s="277"/>
      <c r="L22" s="277"/>
      <c r="M22" s="277"/>
      <c r="N22" s="277"/>
      <c r="O22" s="277"/>
      <c r="P22" s="277"/>
      <c r="Q22" s="277"/>
      <c r="R22" s="277"/>
      <c r="S22" s="277"/>
      <c r="T22" s="277"/>
      <c r="U22" s="277"/>
      <c r="V22" s="277"/>
      <c r="W22" s="277"/>
      <c r="X22" s="286"/>
    </row>
    <row r="23" spans="2:24" s="244" customFormat="1" x14ac:dyDescent="0.3">
      <c r="B23" s="287" t="s">
        <v>113</v>
      </c>
      <c r="C23" s="170" t="e">
        <f>'3-Cost Projections'!H30</f>
        <v>#REF!</v>
      </c>
      <c r="D23" s="170" t="e">
        <f>'3-Cost Projections'!I30</f>
        <v>#REF!</v>
      </c>
      <c r="E23" s="170" t="e">
        <f>'3-Cost Projections'!J30</f>
        <v>#REF!</v>
      </c>
      <c r="F23" s="170" t="e">
        <f>'3-Cost Projections'!K30</f>
        <v>#REF!</v>
      </c>
      <c r="G23" s="170" t="e">
        <f>'3-Cost Projections'!L30</f>
        <v>#REF!</v>
      </c>
      <c r="H23" s="170" t="e">
        <f>'3-Cost Projections'!M30</f>
        <v>#REF!</v>
      </c>
      <c r="I23" s="170" t="e">
        <f>'3-Cost Projections'!N30</f>
        <v>#REF!</v>
      </c>
      <c r="J23" s="170" t="e">
        <f>'3-Cost Projections'!O30</f>
        <v>#REF!</v>
      </c>
      <c r="K23" s="170" t="e">
        <f>'3-Cost Projections'!P30</f>
        <v>#REF!</v>
      </c>
      <c r="L23" s="170" t="e">
        <f>'3-Cost Projections'!Q30</f>
        <v>#REF!</v>
      </c>
      <c r="M23" s="170" t="e">
        <f>'3-Cost Projections'!R30</f>
        <v>#REF!</v>
      </c>
      <c r="N23" s="170" t="e">
        <f>'3-Cost Projections'!S30</f>
        <v>#REF!</v>
      </c>
      <c r="O23" s="170" t="e">
        <f>'3-Cost Projections'!T30</f>
        <v>#REF!</v>
      </c>
      <c r="P23" s="170" t="e">
        <f>'3-Cost Projections'!U30</f>
        <v>#REF!</v>
      </c>
      <c r="Q23" s="170" t="e">
        <f>'3-Cost Projections'!V30</f>
        <v>#REF!</v>
      </c>
      <c r="R23" s="170" t="e">
        <f>'3-Cost Projections'!W30</f>
        <v>#REF!</v>
      </c>
      <c r="S23" s="170" t="e">
        <f>'3-Cost Projections'!X30</f>
        <v>#REF!</v>
      </c>
      <c r="T23" s="170" t="e">
        <f>'3-Cost Projections'!Y30</f>
        <v>#REF!</v>
      </c>
      <c r="U23" s="170" t="e">
        <f>'3-Cost Projections'!Z30</f>
        <v>#REF!</v>
      </c>
      <c r="V23" s="170" t="e">
        <f>'3-Cost Projections'!AA30</f>
        <v>#REF!</v>
      </c>
      <c r="W23" s="170" t="e">
        <f>'3-Cost Projections'!AB30</f>
        <v>#REF!</v>
      </c>
      <c r="X23" s="288" t="e">
        <f>'3-Cost Projections'!AC30</f>
        <v>#REF!</v>
      </c>
    </row>
    <row r="24" spans="2:24" s="244" customFormat="1" x14ac:dyDescent="0.3">
      <c r="B24" s="287" t="s">
        <v>114</v>
      </c>
      <c r="C24" s="170">
        <f>'3-Cost Projections'!H43</f>
        <v>0</v>
      </c>
      <c r="D24" s="170">
        <f>'3-Cost Projections'!I43</f>
        <v>0</v>
      </c>
      <c r="E24" s="170">
        <f>'3-Cost Projections'!J43</f>
        <v>0</v>
      </c>
      <c r="F24" s="170">
        <f>'3-Cost Projections'!K43</f>
        <v>0</v>
      </c>
      <c r="G24" s="170">
        <f>'3-Cost Projections'!L43</f>
        <v>0</v>
      </c>
      <c r="H24" s="170">
        <f>'3-Cost Projections'!M43</f>
        <v>0</v>
      </c>
      <c r="I24" s="170">
        <f>'3-Cost Projections'!N43</f>
        <v>0</v>
      </c>
      <c r="J24" s="170">
        <f>'3-Cost Projections'!O43</f>
        <v>0</v>
      </c>
      <c r="K24" s="170">
        <f>'3-Cost Projections'!P43</f>
        <v>0</v>
      </c>
      <c r="L24" s="170">
        <f>'3-Cost Projections'!Q43</f>
        <v>0</v>
      </c>
      <c r="M24" s="170">
        <f>'3-Cost Projections'!R43</f>
        <v>0</v>
      </c>
      <c r="N24" s="170">
        <f>'3-Cost Projections'!S43</f>
        <v>0</v>
      </c>
      <c r="O24" s="170">
        <f>'3-Cost Projections'!T43</f>
        <v>0</v>
      </c>
      <c r="P24" s="170">
        <f>'3-Cost Projections'!U43</f>
        <v>0</v>
      </c>
      <c r="Q24" s="170">
        <f>'3-Cost Projections'!V43</f>
        <v>0</v>
      </c>
      <c r="R24" s="170">
        <f>'3-Cost Projections'!W43</f>
        <v>0</v>
      </c>
      <c r="S24" s="170">
        <f>'3-Cost Projections'!X43</f>
        <v>0</v>
      </c>
      <c r="T24" s="170">
        <f>'3-Cost Projections'!Y43</f>
        <v>0</v>
      </c>
      <c r="U24" s="170">
        <f>'3-Cost Projections'!Z43</f>
        <v>0</v>
      </c>
      <c r="V24" s="170">
        <f>'3-Cost Projections'!AA43</f>
        <v>0</v>
      </c>
      <c r="W24" s="170">
        <f>'3-Cost Projections'!AB43</f>
        <v>0</v>
      </c>
      <c r="X24" s="288">
        <f>'3-Cost Projections'!AC43</f>
        <v>0</v>
      </c>
    </row>
    <row r="25" spans="2:24" s="245" customFormat="1" x14ac:dyDescent="0.3">
      <c r="B25" s="289" t="s">
        <v>115</v>
      </c>
      <c r="C25" s="278" t="e">
        <f t="shared" ref="C25:X25" si="4">SUM(C23:C24)</f>
        <v>#REF!</v>
      </c>
      <c r="D25" s="278" t="e">
        <f t="shared" si="4"/>
        <v>#REF!</v>
      </c>
      <c r="E25" s="278" t="e">
        <f t="shared" si="4"/>
        <v>#REF!</v>
      </c>
      <c r="F25" s="278" t="e">
        <f t="shared" si="4"/>
        <v>#REF!</v>
      </c>
      <c r="G25" s="278" t="e">
        <f t="shared" si="4"/>
        <v>#REF!</v>
      </c>
      <c r="H25" s="278" t="e">
        <f t="shared" si="4"/>
        <v>#REF!</v>
      </c>
      <c r="I25" s="278" t="e">
        <f t="shared" si="4"/>
        <v>#REF!</v>
      </c>
      <c r="J25" s="278" t="e">
        <f t="shared" si="4"/>
        <v>#REF!</v>
      </c>
      <c r="K25" s="278" t="e">
        <f t="shared" si="4"/>
        <v>#REF!</v>
      </c>
      <c r="L25" s="278" t="e">
        <f t="shared" si="4"/>
        <v>#REF!</v>
      </c>
      <c r="M25" s="278" t="e">
        <f t="shared" si="4"/>
        <v>#REF!</v>
      </c>
      <c r="N25" s="278" t="e">
        <f t="shared" si="4"/>
        <v>#REF!</v>
      </c>
      <c r="O25" s="278" t="e">
        <f t="shared" si="4"/>
        <v>#REF!</v>
      </c>
      <c r="P25" s="278" t="e">
        <f t="shared" si="4"/>
        <v>#REF!</v>
      </c>
      <c r="Q25" s="278" t="e">
        <f t="shared" si="4"/>
        <v>#REF!</v>
      </c>
      <c r="R25" s="278" t="e">
        <f t="shared" si="4"/>
        <v>#REF!</v>
      </c>
      <c r="S25" s="278" t="e">
        <f t="shared" si="4"/>
        <v>#REF!</v>
      </c>
      <c r="T25" s="278" t="e">
        <f t="shared" si="4"/>
        <v>#REF!</v>
      </c>
      <c r="U25" s="278" t="e">
        <f t="shared" si="4"/>
        <v>#REF!</v>
      </c>
      <c r="V25" s="278" t="e">
        <f t="shared" si="4"/>
        <v>#REF!</v>
      </c>
      <c r="W25" s="278" t="e">
        <f t="shared" si="4"/>
        <v>#REF!</v>
      </c>
      <c r="X25" s="290" t="e">
        <f t="shared" si="4"/>
        <v>#REF!</v>
      </c>
    </row>
    <row r="26" spans="2:24" s="244" customFormat="1" x14ac:dyDescent="0.3">
      <c r="B26" s="283"/>
      <c r="C26" s="278"/>
      <c r="D26" s="278"/>
      <c r="E26" s="278"/>
      <c r="F26" s="278"/>
      <c r="G26" s="278"/>
      <c r="H26" s="278"/>
      <c r="I26" s="278"/>
      <c r="J26" s="278"/>
      <c r="K26" s="278"/>
      <c r="L26" s="278"/>
      <c r="M26" s="278"/>
      <c r="N26" s="278"/>
      <c r="O26" s="278"/>
      <c r="P26" s="278"/>
      <c r="Q26" s="278"/>
      <c r="R26" s="278"/>
      <c r="S26" s="278"/>
      <c r="T26" s="278"/>
      <c r="U26" s="278"/>
      <c r="V26" s="278"/>
      <c r="W26" s="278"/>
      <c r="X26" s="290"/>
    </row>
    <row r="27" spans="2:24" s="245" customFormat="1" ht="14.5" thickBot="1" x14ac:dyDescent="0.35">
      <c r="B27" s="291" t="s">
        <v>116</v>
      </c>
      <c r="C27" s="292" t="e">
        <f>C20-25</f>
        <v>#DIV/0!</v>
      </c>
      <c r="D27" s="292" t="e">
        <f>D20-D25</f>
        <v>#DIV/0!</v>
      </c>
      <c r="E27" s="292" t="e">
        <f t="shared" ref="E27:X27" si="5">E20-E25</f>
        <v>#DIV/0!</v>
      </c>
      <c r="F27" s="292" t="e">
        <f t="shared" si="5"/>
        <v>#DIV/0!</v>
      </c>
      <c r="G27" s="292" t="e">
        <f t="shared" si="5"/>
        <v>#DIV/0!</v>
      </c>
      <c r="H27" s="292" t="e">
        <f t="shared" si="5"/>
        <v>#DIV/0!</v>
      </c>
      <c r="I27" s="292" t="e">
        <f t="shared" si="5"/>
        <v>#DIV/0!</v>
      </c>
      <c r="J27" s="292" t="e">
        <f t="shared" si="5"/>
        <v>#DIV/0!</v>
      </c>
      <c r="K27" s="292" t="e">
        <f t="shared" si="5"/>
        <v>#DIV/0!</v>
      </c>
      <c r="L27" s="292" t="e">
        <f t="shared" si="5"/>
        <v>#DIV/0!</v>
      </c>
      <c r="M27" s="292" t="e">
        <f t="shared" si="5"/>
        <v>#DIV/0!</v>
      </c>
      <c r="N27" s="292" t="e">
        <f t="shared" si="5"/>
        <v>#DIV/0!</v>
      </c>
      <c r="O27" s="292" t="e">
        <f t="shared" si="5"/>
        <v>#DIV/0!</v>
      </c>
      <c r="P27" s="292" t="e">
        <f t="shared" si="5"/>
        <v>#DIV/0!</v>
      </c>
      <c r="Q27" s="292" t="e">
        <f t="shared" si="5"/>
        <v>#DIV/0!</v>
      </c>
      <c r="R27" s="292" t="e">
        <f t="shared" si="5"/>
        <v>#DIV/0!</v>
      </c>
      <c r="S27" s="292" t="e">
        <f t="shared" si="5"/>
        <v>#DIV/0!</v>
      </c>
      <c r="T27" s="292" t="e">
        <f t="shared" si="5"/>
        <v>#DIV/0!</v>
      </c>
      <c r="U27" s="292" t="e">
        <f t="shared" si="5"/>
        <v>#DIV/0!</v>
      </c>
      <c r="V27" s="292" t="e">
        <f t="shared" si="5"/>
        <v>#DIV/0!</v>
      </c>
      <c r="W27" s="292" t="e">
        <f t="shared" si="5"/>
        <v>#DIV/0!</v>
      </c>
      <c r="X27" s="293" t="e">
        <f t="shared" si="5"/>
        <v>#DIV/0!</v>
      </c>
    </row>
    <row r="28" spans="2:24" s="244" customFormat="1" x14ac:dyDescent="0.3">
      <c r="C28" s="246"/>
      <c r="D28" s="246"/>
      <c r="E28" s="246"/>
      <c r="F28" s="246"/>
      <c r="G28" s="246"/>
      <c r="H28" s="246"/>
      <c r="I28" s="246"/>
      <c r="J28" s="246"/>
      <c r="K28" s="246"/>
      <c r="L28" s="246"/>
      <c r="M28" s="246"/>
      <c r="N28" s="246"/>
      <c r="O28" s="246"/>
      <c r="P28" s="246"/>
      <c r="Q28" s="246"/>
      <c r="R28" s="246"/>
      <c r="S28" s="246"/>
      <c r="T28" s="246"/>
      <c r="U28" s="246"/>
      <c r="V28" s="246"/>
      <c r="W28" s="246"/>
      <c r="X28" s="246"/>
    </row>
    <row r="29" spans="2:24" s="244" customFormat="1" ht="14.5" thickBot="1" x14ac:dyDescent="0.35">
      <c r="B29" s="247" t="s">
        <v>117</v>
      </c>
      <c r="C29" s="248"/>
      <c r="D29" s="249"/>
      <c r="E29" s="248"/>
      <c r="F29" s="248"/>
      <c r="G29" s="248"/>
      <c r="H29" s="248"/>
      <c r="I29" s="248"/>
      <c r="J29" s="248"/>
      <c r="K29" s="248"/>
      <c r="L29" s="248"/>
      <c r="M29" s="248"/>
      <c r="N29" s="248"/>
      <c r="O29" s="248"/>
      <c r="P29" s="248"/>
      <c r="Q29" s="248"/>
      <c r="R29" s="248"/>
      <c r="S29" s="248"/>
      <c r="T29" s="248"/>
      <c r="U29" s="248"/>
      <c r="V29" s="248"/>
      <c r="W29" s="248"/>
      <c r="X29" s="248"/>
    </row>
    <row r="30" spans="2:24" x14ac:dyDescent="0.3">
      <c r="B30" s="303" t="s">
        <v>96</v>
      </c>
      <c r="C30" s="304">
        <f>'2- Data Entry'!C4</f>
        <v>0</v>
      </c>
      <c r="D30" s="304">
        <f t="shared" ref="D30:X30" si="6">C11+1</f>
        <v>1</v>
      </c>
      <c r="E30" s="304">
        <f t="shared" si="6"/>
        <v>2</v>
      </c>
      <c r="F30" s="304">
        <f t="shared" si="6"/>
        <v>3</v>
      </c>
      <c r="G30" s="304">
        <f t="shared" si="6"/>
        <v>4</v>
      </c>
      <c r="H30" s="304">
        <f t="shared" si="6"/>
        <v>5</v>
      </c>
      <c r="I30" s="304">
        <f t="shared" si="6"/>
        <v>6</v>
      </c>
      <c r="J30" s="304">
        <f t="shared" si="6"/>
        <v>7</v>
      </c>
      <c r="K30" s="304">
        <f t="shared" si="6"/>
        <v>8</v>
      </c>
      <c r="L30" s="304">
        <f t="shared" si="6"/>
        <v>9</v>
      </c>
      <c r="M30" s="304">
        <f t="shared" si="6"/>
        <v>10</v>
      </c>
      <c r="N30" s="304">
        <f t="shared" si="6"/>
        <v>11</v>
      </c>
      <c r="O30" s="304">
        <f t="shared" si="6"/>
        <v>12</v>
      </c>
      <c r="P30" s="304">
        <f t="shared" si="6"/>
        <v>13</v>
      </c>
      <c r="Q30" s="304">
        <f t="shared" si="6"/>
        <v>14</v>
      </c>
      <c r="R30" s="304">
        <f t="shared" si="6"/>
        <v>15</v>
      </c>
      <c r="S30" s="304">
        <f t="shared" si="6"/>
        <v>16</v>
      </c>
      <c r="T30" s="304">
        <f t="shared" si="6"/>
        <v>17</v>
      </c>
      <c r="U30" s="304">
        <f t="shared" si="6"/>
        <v>18</v>
      </c>
      <c r="V30" s="304">
        <f t="shared" si="6"/>
        <v>19</v>
      </c>
      <c r="W30" s="304">
        <f t="shared" si="6"/>
        <v>20</v>
      </c>
      <c r="X30" s="305">
        <f t="shared" si="6"/>
        <v>21</v>
      </c>
    </row>
    <row r="31" spans="2:24" s="244" customFormat="1" x14ac:dyDescent="0.3">
      <c r="B31" s="295" t="s">
        <v>118</v>
      </c>
      <c r="C31" s="294" t="e">
        <f>C27</f>
        <v>#DIV/0!</v>
      </c>
      <c r="D31" s="294" t="e">
        <f t="shared" ref="D31:X31" si="7">D27</f>
        <v>#DIV/0!</v>
      </c>
      <c r="E31" s="294" t="e">
        <f t="shared" si="7"/>
        <v>#DIV/0!</v>
      </c>
      <c r="F31" s="294" t="e">
        <f t="shared" si="7"/>
        <v>#DIV/0!</v>
      </c>
      <c r="G31" s="294" t="e">
        <f t="shared" si="7"/>
        <v>#DIV/0!</v>
      </c>
      <c r="H31" s="294" t="e">
        <f t="shared" si="7"/>
        <v>#DIV/0!</v>
      </c>
      <c r="I31" s="294" t="e">
        <f t="shared" si="7"/>
        <v>#DIV/0!</v>
      </c>
      <c r="J31" s="294" t="e">
        <f t="shared" si="7"/>
        <v>#DIV/0!</v>
      </c>
      <c r="K31" s="294" t="e">
        <f t="shared" si="7"/>
        <v>#DIV/0!</v>
      </c>
      <c r="L31" s="294" t="e">
        <f t="shared" si="7"/>
        <v>#DIV/0!</v>
      </c>
      <c r="M31" s="294" t="e">
        <f t="shared" si="7"/>
        <v>#DIV/0!</v>
      </c>
      <c r="N31" s="294" t="e">
        <f t="shared" si="7"/>
        <v>#DIV/0!</v>
      </c>
      <c r="O31" s="294" t="e">
        <f t="shared" si="7"/>
        <v>#DIV/0!</v>
      </c>
      <c r="P31" s="294" t="e">
        <f t="shared" si="7"/>
        <v>#DIV/0!</v>
      </c>
      <c r="Q31" s="294" t="e">
        <f t="shared" si="7"/>
        <v>#DIV/0!</v>
      </c>
      <c r="R31" s="294" t="e">
        <f t="shared" si="7"/>
        <v>#DIV/0!</v>
      </c>
      <c r="S31" s="294" t="e">
        <f t="shared" si="7"/>
        <v>#DIV/0!</v>
      </c>
      <c r="T31" s="294" t="e">
        <f t="shared" si="7"/>
        <v>#DIV/0!</v>
      </c>
      <c r="U31" s="294" t="e">
        <f t="shared" si="7"/>
        <v>#DIV/0!</v>
      </c>
      <c r="V31" s="294" t="e">
        <f t="shared" si="7"/>
        <v>#DIV/0!</v>
      </c>
      <c r="W31" s="294" t="e">
        <f t="shared" si="7"/>
        <v>#DIV/0!</v>
      </c>
      <c r="X31" s="296" t="e">
        <f t="shared" si="7"/>
        <v>#DIV/0!</v>
      </c>
    </row>
    <row r="32" spans="2:24" s="244" customFormat="1" ht="14.5" thickBot="1" x14ac:dyDescent="0.35">
      <c r="B32" s="297" t="s">
        <v>119</v>
      </c>
      <c r="C32" s="298" t="e">
        <f>C27+'2- Data Entry'!$C$39+'2- Data Entry'!$C$41+'2- Data Entry'!$C$42</f>
        <v>#DIV/0!</v>
      </c>
      <c r="D32" s="299" t="e">
        <f>C32+D27</f>
        <v>#DIV/0!</v>
      </c>
      <c r="E32" s="299" t="e">
        <f>D32+E27</f>
        <v>#DIV/0!</v>
      </c>
      <c r="F32" s="299" t="e">
        <f t="shared" ref="F32:X32" si="8">E32+F27</f>
        <v>#DIV/0!</v>
      </c>
      <c r="G32" s="299" t="e">
        <f t="shared" si="8"/>
        <v>#DIV/0!</v>
      </c>
      <c r="H32" s="299" t="e">
        <f t="shared" si="8"/>
        <v>#DIV/0!</v>
      </c>
      <c r="I32" s="299" t="e">
        <f t="shared" si="8"/>
        <v>#DIV/0!</v>
      </c>
      <c r="J32" s="299" t="e">
        <f t="shared" si="8"/>
        <v>#DIV/0!</v>
      </c>
      <c r="K32" s="299" t="e">
        <f t="shared" si="8"/>
        <v>#DIV/0!</v>
      </c>
      <c r="L32" s="299" t="e">
        <f t="shared" si="8"/>
        <v>#DIV/0!</v>
      </c>
      <c r="M32" s="299" t="e">
        <f t="shared" si="8"/>
        <v>#DIV/0!</v>
      </c>
      <c r="N32" s="299" t="e">
        <f t="shared" si="8"/>
        <v>#DIV/0!</v>
      </c>
      <c r="O32" s="299" t="e">
        <f t="shared" si="8"/>
        <v>#DIV/0!</v>
      </c>
      <c r="P32" s="299" t="e">
        <f t="shared" si="8"/>
        <v>#DIV/0!</v>
      </c>
      <c r="Q32" s="299" t="e">
        <f t="shared" si="8"/>
        <v>#DIV/0!</v>
      </c>
      <c r="R32" s="299" t="e">
        <f t="shared" si="8"/>
        <v>#DIV/0!</v>
      </c>
      <c r="S32" s="299" t="e">
        <f t="shared" si="8"/>
        <v>#DIV/0!</v>
      </c>
      <c r="T32" s="299" t="e">
        <f t="shared" si="8"/>
        <v>#DIV/0!</v>
      </c>
      <c r="U32" s="299" t="e">
        <f t="shared" si="8"/>
        <v>#DIV/0!</v>
      </c>
      <c r="V32" s="299" t="e">
        <f t="shared" si="8"/>
        <v>#DIV/0!</v>
      </c>
      <c r="W32" s="299" t="e">
        <f t="shared" si="8"/>
        <v>#DIV/0!</v>
      </c>
      <c r="X32" s="300" t="e">
        <f t="shared" si="8"/>
        <v>#DIV/0!</v>
      </c>
    </row>
    <row r="33" spans="2:24" x14ac:dyDescent="0.3">
      <c r="B33" s="3"/>
      <c r="C33" s="17"/>
      <c r="D33" s="18"/>
      <c r="E33" s="18"/>
      <c r="F33" s="18"/>
      <c r="G33" s="19"/>
      <c r="H33" s="19"/>
      <c r="I33" s="19"/>
      <c r="J33" s="19"/>
      <c r="K33" s="19"/>
      <c r="L33" s="19"/>
      <c r="M33" s="19"/>
      <c r="N33" s="19"/>
      <c r="O33" s="19"/>
      <c r="P33" s="19"/>
      <c r="Q33" s="19"/>
      <c r="R33" s="19"/>
      <c r="S33" s="19"/>
      <c r="T33" s="19"/>
      <c r="U33" s="19"/>
      <c r="V33" s="19"/>
      <c r="W33" s="19"/>
      <c r="X33" s="19"/>
    </row>
    <row r="34" spans="2:24" x14ac:dyDescent="0.3">
      <c r="B34" s="12"/>
      <c r="C34" s="12"/>
      <c r="D34" s="12"/>
      <c r="E34" s="12"/>
      <c r="F34" s="12"/>
      <c r="G34" s="12"/>
      <c r="H34" s="12"/>
      <c r="I34" s="12"/>
      <c r="J34" s="12"/>
      <c r="K34" s="12"/>
      <c r="L34" s="12"/>
      <c r="M34" s="12"/>
      <c r="N34" s="12"/>
      <c r="O34" s="12"/>
      <c r="P34" s="12"/>
      <c r="Q34" s="12"/>
      <c r="R34" s="12"/>
      <c r="S34" s="12"/>
      <c r="T34" s="12"/>
      <c r="U34" s="12"/>
      <c r="V34" s="12"/>
      <c r="W34" s="12"/>
      <c r="X34" s="12"/>
    </row>
    <row r="35" spans="2:24" x14ac:dyDescent="0.3">
      <c r="B35" s="12"/>
      <c r="C35" s="12"/>
      <c r="D35" s="12"/>
      <c r="E35" s="12"/>
      <c r="F35" s="12"/>
      <c r="G35" s="12"/>
      <c r="H35" s="12"/>
      <c r="I35" s="12"/>
      <c r="J35" s="12"/>
      <c r="K35" s="12"/>
      <c r="L35" s="12"/>
      <c r="M35" s="12"/>
      <c r="N35" s="12"/>
      <c r="O35" s="12"/>
      <c r="P35" s="12"/>
      <c r="Q35" s="12"/>
      <c r="R35" s="12"/>
      <c r="S35" s="12"/>
      <c r="T35" s="12"/>
      <c r="U35" s="12"/>
      <c r="V35" s="12"/>
      <c r="W35" s="12"/>
      <c r="X35" s="12"/>
    </row>
    <row r="36" spans="2:24" x14ac:dyDescent="0.3">
      <c r="B36" s="12"/>
      <c r="C36" s="12"/>
      <c r="D36" s="12"/>
      <c r="E36" s="12"/>
      <c r="F36" s="12"/>
      <c r="G36" s="12"/>
      <c r="H36" s="12"/>
      <c r="I36" s="12"/>
      <c r="J36" s="12"/>
      <c r="K36" s="12"/>
      <c r="L36" s="12"/>
      <c r="M36" s="12"/>
      <c r="N36" s="12"/>
      <c r="O36" s="12"/>
      <c r="P36" s="12"/>
      <c r="Q36" s="12"/>
      <c r="R36" s="12"/>
      <c r="S36" s="12"/>
      <c r="T36" s="12"/>
      <c r="U36" s="12"/>
      <c r="V36" s="12"/>
      <c r="W36" s="12"/>
      <c r="X36" s="12"/>
    </row>
    <row r="37" spans="2:24" x14ac:dyDescent="0.3">
      <c r="B37" s="12"/>
      <c r="C37" s="12"/>
      <c r="D37" s="12"/>
      <c r="E37" s="12"/>
      <c r="F37" s="12"/>
      <c r="G37" s="12"/>
      <c r="H37" s="12"/>
      <c r="I37" s="12"/>
      <c r="J37" s="12"/>
      <c r="K37" s="12"/>
      <c r="L37" s="12"/>
      <c r="M37" s="12"/>
      <c r="N37" s="12"/>
      <c r="O37" s="12"/>
      <c r="P37" s="12"/>
      <c r="Q37" s="12"/>
      <c r="R37" s="12"/>
      <c r="S37" s="12"/>
      <c r="T37" s="12"/>
      <c r="U37" s="12"/>
      <c r="V37" s="12"/>
      <c r="W37" s="12"/>
      <c r="X37" s="12"/>
    </row>
    <row r="38" spans="2:24" x14ac:dyDescent="0.3">
      <c r="B38" s="12"/>
      <c r="C38" s="12"/>
      <c r="D38" s="12"/>
      <c r="E38" s="12"/>
      <c r="F38" s="12"/>
      <c r="G38" s="12"/>
      <c r="H38" s="12"/>
      <c r="I38" s="12"/>
      <c r="J38" s="12"/>
      <c r="K38" s="12"/>
      <c r="L38" s="12"/>
      <c r="M38" s="12"/>
      <c r="N38" s="12"/>
      <c r="O38" s="12"/>
      <c r="P38" s="12"/>
      <c r="Q38" s="12"/>
      <c r="R38" s="12"/>
      <c r="S38" s="12"/>
      <c r="T38" s="12"/>
      <c r="U38" s="12"/>
      <c r="V38" s="12"/>
      <c r="W38" s="12"/>
      <c r="X38" s="12"/>
    </row>
    <row r="39" spans="2:24" x14ac:dyDescent="0.3">
      <c r="B39" s="12"/>
      <c r="C39" s="12"/>
      <c r="D39" s="12"/>
      <c r="E39" s="12"/>
      <c r="F39" s="12"/>
      <c r="G39" s="12"/>
      <c r="H39" s="12"/>
      <c r="I39" s="12"/>
      <c r="J39" s="12"/>
      <c r="K39" s="12"/>
      <c r="L39" s="12"/>
      <c r="M39" s="12"/>
      <c r="N39" s="12"/>
      <c r="O39" s="12"/>
      <c r="P39" s="12"/>
      <c r="Q39" s="12"/>
      <c r="R39" s="12"/>
      <c r="S39" s="12"/>
      <c r="T39" s="12"/>
      <c r="U39" s="12"/>
      <c r="V39" s="12"/>
      <c r="W39" s="12"/>
      <c r="X39" s="12"/>
    </row>
    <row r="40" spans="2:24" x14ac:dyDescent="0.3">
      <c r="B40" s="12"/>
      <c r="C40" s="12"/>
      <c r="D40" s="12"/>
      <c r="E40" s="12"/>
      <c r="F40" s="12"/>
      <c r="G40" s="12"/>
      <c r="H40" s="12"/>
      <c r="I40" s="12"/>
      <c r="J40" s="12"/>
      <c r="K40" s="12"/>
      <c r="L40" s="12"/>
      <c r="M40" s="12"/>
      <c r="N40" s="12"/>
      <c r="O40" s="12"/>
      <c r="P40" s="12"/>
      <c r="Q40" s="12"/>
      <c r="R40" s="12"/>
      <c r="S40" s="12"/>
      <c r="T40" s="12"/>
      <c r="U40" s="12"/>
      <c r="V40" s="12"/>
      <c r="W40" s="12"/>
      <c r="X40" s="12"/>
    </row>
    <row r="41" spans="2:24" x14ac:dyDescent="0.3">
      <c r="B41" s="12"/>
      <c r="C41" s="12"/>
      <c r="D41" s="12"/>
      <c r="E41" s="12"/>
      <c r="F41" s="12"/>
      <c r="G41" s="12"/>
      <c r="H41" s="12"/>
      <c r="I41" s="12"/>
      <c r="J41" s="12"/>
      <c r="K41" s="12"/>
      <c r="L41" s="12"/>
      <c r="M41" s="12"/>
      <c r="N41" s="12"/>
      <c r="O41" s="12"/>
      <c r="P41" s="12"/>
      <c r="Q41" s="12"/>
      <c r="R41" s="12"/>
      <c r="S41" s="12"/>
      <c r="T41" s="12"/>
      <c r="U41" s="12"/>
      <c r="V41" s="12"/>
      <c r="W41" s="12"/>
      <c r="X41" s="12"/>
    </row>
    <row r="42" spans="2:24" x14ac:dyDescent="0.3">
      <c r="B42" s="12"/>
      <c r="C42" s="12"/>
      <c r="D42" s="12"/>
      <c r="E42" s="12"/>
      <c r="F42" s="12"/>
      <c r="G42" s="12"/>
      <c r="H42" s="12"/>
      <c r="I42" s="12"/>
      <c r="J42" s="12"/>
      <c r="K42" s="12"/>
      <c r="L42" s="12"/>
      <c r="M42" s="12"/>
      <c r="N42" s="12"/>
      <c r="O42" s="12"/>
      <c r="P42" s="12"/>
      <c r="Q42" s="12"/>
      <c r="R42" s="12"/>
      <c r="S42" s="12"/>
      <c r="T42" s="12"/>
      <c r="U42" s="12"/>
      <c r="V42" s="12"/>
      <c r="W42" s="12"/>
      <c r="X42" s="12"/>
    </row>
    <row r="43" spans="2:24" x14ac:dyDescent="0.3">
      <c r="B43" s="12"/>
      <c r="C43" s="12"/>
      <c r="D43" s="12"/>
      <c r="E43" s="12"/>
      <c r="F43" s="12"/>
      <c r="G43" s="12"/>
      <c r="H43" s="12"/>
      <c r="I43" s="12"/>
      <c r="J43" s="12"/>
      <c r="K43" s="12"/>
      <c r="L43" s="12"/>
      <c r="M43" s="12"/>
      <c r="N43" s="12"/>
      <c r="O43" s="12"/>
      <c r="P43" s="12"/>
      <c r="Q43" s="12"/>
      <c r="R43" s="12"/>
      <c r="S43" s="12"/>
      <c r="T43" s="12"/>
      <c r="U43" s="12"/>
      <c r="V43" s="12"/>
      <c r="W43" s="12"/>
      <c r="X43" s="12"/>
    </row>
    <row r="44" spans="2:24" x14ac:dyDescent="0.3">
      <c r="B44" s="12"/>
      <c r="C44" s="12"/>
      <c r="D44" s="12"/>
      <c r="E44" s="12"/>
      <c r="F44" s="12"/>
      <c r="G44" s="12"/>
      <c r="H44" s="12"/>
      <c r="I44" s="12"/>
      <c r="J44" s="12"/>
      <c r="K44" s="12"/>
      <c r="L44" s="12"/>
      <c r="M44" s="12"/>
      <c r="N44" s="12"/>
      <c r="O44" s="12"/>
      <c r="P44" s="12"/>
      <c r="Q44" s="12"/>
      <c r="R44" s="12"/>
      <c r="S44" s="12"/>
      <c r="T44" s="12"/>
      <c r="U44" s="12"/>
      <c r="V44" s="12"/>
      <c r="W44" s="12"/>
      <c r="X44" s="12"/>
    </row>
    <row r="45" spans="2:24" x14ac:dyDescent="0.3">
      <c r="B45" s="12"/>
      <c r="C45" s="12"/>
      <c r="D45" s="12"/>
      <c r="E45" s="12"/>
      <c r="F45" s="12"/>
      <c r="G45" s="12"/>
      <c r="H45" s="12"/>
      <c r="I45" s="12"/>
      <c r="J45" s="12"/>
      <c r="K45" s="12"/>
      <c r="L45" s="12"/>
      <c r="M45" s="12"/>
      <c r="N45" s="12"/>
      <c r="O45" s="12"/>
      <c r="P45" s="12"/>
      <c r="Q45" s="12"/>
      <c r="R45" s="12"/>
      <c r="S45" s="12"/>
      <c r="T45" s="12"/>
      <c r="U45" s="12"/>
      <c r="V45" s="12"/>
      <c r="W45" s="12"/>
      <c r="X45" s="12"/>
    </row>
    <row r="47" spans="2:24" x14ac:dyDescent="0.3">
      <c r="B47" s="12"/>
      <c r="C47" s="12"/>
      <c r="D47" s="12"/>
      <c r="E47" s="12"/>
      <c r="F47" s="12"/>
      <c r="G47" s="12"/>
      <c r="H47" s="12"/>
      <c r="I47" s="12"/>
      <c r="J47" s="12"/>
      <c r="K47" s="12"/>
      <c r="L47" s="12"/>
      <c r="M47" s="12"/>
      <c r="N47" s="12"/>
      <c r="O47" s="12"/>
      <c r="P47" s="12"/>
      <c r="Q47" s="12"/>
      <c r="R47" s="12"/>
      <c r="S47" s="12"/>
      <c r="T47" s="12"/>
      <c r="U47" s="12"/>
      <c r="V47" s="12"/>
      <c r="W47" s="12"/>
      <c r="X47" s="12"/>
    </row>
    <row r="48" spans="2:24" x14ac:dyDescent="0.3">
      <c r="B48" s="12"/>
      <c r="C48" s="12"/>
      <c r="D48" s="12"/>
      <c r="E48" s="12"/>
      <c r="F48" s="12"/>
      <c r="G48" s="12"/>
      <c r="H48" s="12"/>
      <c r="I48" s="12"/>
      <c r="J48" s="12"/>
      <c r="K48" s="12"/>
      <c r="L48" s="12"/>
      <c r="M48" s="12"/>
      <c r="N48" s="12"/>
      <c r="O48" s="12"/>
      <c r="P48" s="12"/>
      <c r="Q48" s="12"/>
      <c r="R48" s="12"/>
      <c r="S48" s="12"/>
      <c r="T48" s="12"/>
      <c r="U48" s="12"/>
      <c r="V48" s="12"/>
      <c r="W48" s="12"/>
      <c r="X48" s="12"/>
    </row>
    <row r="49" spans="2:24" x14ac:dyDescent="0.3">
      <c r="B49" s="12"/>
      <c r="C49" s="12"/>
      <c r="D49" s="12"/>
      <c r="E49" s="12"/>
      <c r="F49" s="12"/>
      <c r="G49" s="12"/>
      <c r="H49" s="12"/>
      <c r="I49" s="12"/>
      <c r="J49" s="12"/>
      <c r="K49" s="12"/>
      <c r="L49" s="12"/>
      <c r="M49" s="12"/>
      <c r="N49" s="12"/>
      <c r="O49" s="12"/>
      <c r="P49" s="12"/>
      <c r="Q49" s="12"/>
      <c r="R49" s="12"/>
      <c r="S49" s="12"/>
      <c r="T49" s="12"/>
      <c r="U49" s="12"/>
      <c r="V49" s="12"/>
      <c r="W49" s="12"/>
      <c r="X49" s="12"/>
    </row>
    <row r="50" spans="2:24" x14ac:dyDescent="0.3">
      <c r="B50" s="12"/>
      <c r="C50" s="12"/>
      <c r="D50" s="12"/>
      <c r="E50" s="12"/>
      <c r="F50" s="12"/>
      <c r="G50" s="12"/>
      <c r="H50" s="12"/>
      <c r="I50" s="12"/>
      <c r="J50" s="12"/>
      <c r="K50" s="12"/>
      <c r="L50" s="12"/>
      <c r="M50" s="12"/>
      <c r="N50" s="12"/>
      <c r="O50" s="12"/>
      <c r="P50" s="12"/>
      <c r="Q50" s="12"/>
      <c r="R50" s="12"/>
      <c r="S50" s="12"/>
      <c r="T50" s="12"/>
      <c r="U50" s="12"/>
      <c r="V50" s="12"/>
      <c r="W50" s="12"/>
      <c r="X50" s="12"/>
    </row>
    <row r="51" spans="2:24" x14ac:dyDescent="0.3">
      <c r="B51" s="12"/>
      <c r="C51" s="12"/>
      <c r="D51" s="12"/>
      <c r="E51" s="12"/>
      <c r="F51" s="12"/>
      <c r="G51" s="12"/>
      <c r="H51" s="12"/>
      <c r="I51" s="12"/>
      <c r="J51" s="12"/>
      <c r="K51" s="12"/>
      <c r="L51" s="12"/>
      <c r="M51" s="12"/>
      <c r="N51" s="12"/>
      <c r="O51" s="12"/>
      <c r="P51" s="12"/>
      <c r="Q51" s="12"/>
      <c r="R51" s="12"/>
      <c r="S51" s="12"/>
      <c r="T51" s="12"/>
      <c r="U51" s="12"/>
      <c r="V51" s="12"/>
      <c r="W51" s="12"/>
      <c r="X51" s="12"/>
    </row>
    <row r="52" spans="2:24" x14ac:dyDescent="0.3">
      <c r="B52" s="12"/>
      <c r="C52" s="12"/>
      <c r="D52" s="12"/>
      <c r="E52" s="12"/>
      <c r="F52" s="12"/>
      <c r="G52" s="12"/>
      <c r="H52" s="12"/>
      <c r="I52" s="12"/>
      <c r="J52" s="12"/>
      <c r="K52" s="12"/>
      <c r="L52" s="12"/>
      <c r="M52" s="12"/>
      <c r="N52" s="12"/>
      <c r="O52" s="12"/>
      <c r="P52" s="12"/>
      <c r="Q52" s="12"/>
      <c r="R52" s="12"/>
      <c r="S52" s="12"/>
      <c r="T52" s="12"/>
      <c r="U52" s="12"/>
      <c r="V52" s="12"/>
      <c r="W52" s="12"/>
      <c r="X52" s="12"/>
    </row>
    <row r="53" spans="2:24" x14ac:dyDescent="0.3">
      <c r="B53" s="12"/>
      <c r="C53" s="12"/>
      <c r="D53" s="12"/>
      <c r="E53" s="12"/>
      <c r="F53" s="12"/>
      <c r="G53" s="12"/>
      <c r="H53" s="12"/>
      <c r="I53" s="12"/>
      <c r="J53" s="12"/>
      <c r="K53" s="12"/>
      <c r="L53" s="12"/>
      <c r="M53" s="12"/>
      <c r="N53" s="12"/>
      <c r="O53" s="12"/>
      <c r="P53" s="12"/>
      <c r="Q53" s="12"/>
      <c r="R53" s="12"/>
      <c r="S53" s="12"/>
      <c r="T53" s="12"/>
      <c r="U53" s="12"/>
      <c r="V53" s="12"/>
      <c r="W53" s="12"/>
      <c r="X53" s="12"/>
    </row>
    <row r="54" spans="2:24" x14ac:dyDescent="0.3">
      <c r="B54" s="12"/>
      <c r="C54" s="12"/>
      <c r="D54" s="12"/>
      <c r="E54" s="12"/>
      <c r="F54" s="12"/>
      <c r="G54" s="12"/>
      <c r="H54" s="12"/>
      <c r="I54" s="12"/>
      <c r="J54" s="12"/>
      <c r="K54" s="12"/>
      <c r="L54" s="12"/>
      <c r="M54" s="12"/>
      <c r="N54" s="12"/>
      <c r="O54" s="12"/>
      <c r="P54" s="12"/>
      <c r="Q54" s="12"/>
      <c r="R54" s="12"/>
      <c r="S54" s="12"/>
      <c r="T54" s="12"/>
      <c r="U54" s="12"/>
      <c r="V54" s="12"/>
      <c r="W54" s="12"/>
      <c r="X54" s="12"/>
    </row>
    <row r="55" spans="2:24" x14ac:dyDescent="0.3">
      <c r="B55" s="12"/>
      <c r="C55" s="12"/>
      <c r="D55" s="12"/>
      <c r="E55" s="12"/>
      <c r="F55" s="12"/>
      <c r="G55" s="12"/>
      <c r="H55" s="12"/>
      <c r="I55" s="12"/>
      <c r="J55" s="12"/>
      <c r="K55" s="12"/>
      <c r="L55" s="12"/>
      <c r="M55" s="12"/>
      <c r="N55" s="12"/>
      <c r="O55" s="12"/>
      <c r="P55" s="12"/>
      <c r="Q55" s="12"/>
      <c r="R55" s="12"/>
      <c r="S55" s="12"/>
      <c r="T55" s="12"/>
      <c r="U55" s="12"/>
      <c r="V55" s="12"/>
      <c r="W55" s="12"/>
      <c r="X55" s="12"/>
    </row>
    <row r="56" spans="2:24" x14ac:dyDescent="0.3">
      <c r="B56" s="12"/>
      <c r="C56" s="12"/>
      <c r="D56" s="12"/>
      <c r="E56" s="12"/>
      <c r="F56" s="12"/>
      <c r="G56" s="12"/>
      <c r="H56" s="12"/>
      <c r="I56" s="12"/>
      <c r="J56" s="12"/>
      <c r="K56" s="12"/>
      <c r="L56" s="12"/>
      <c r="M56" s="12"/>
      <c r="N56" s="12"/>
      <c r="O56" s="12"/>
      <c r="P56" s="12"/>
      <c r="Q56" s="12"/>
      <c r="R56" s="12"/>
      <c r="S56" s="12"/>
      <c r="T56" s="12"/>
      <c r="U56" s="12"/>
      <c r="V56" s="12"/>
      <c r="W56" s="12"/>
      <c r="X56" s="12"/>
    </row>
    <row r="57" spans="2:24" x14ac:dyDescent="0.3">
      <c r="B57" s="12"/>
      <c r="C57" s="12"/>
      <c r="D57" s="12"/>
      <c r="E57" s="12"/>
      <c r="F57" s="12"/>
      <c r="G57" s="12"/>
      <c r="H57" s="12"/>
      <c r="I57" s="12"/>
      <c r="J57" s="12"/>
      <c r="K57" s="12"/>
      <c r="L57" s="12"/>
      <c r="M57" s="12"/>
      <c r="N57" s="12"/>
      <c r="O57" s="12"/>
      <c r="P57" s="12"/>
      <c r="Q57" s="12"/>
      <c r="R57" s="12"/>
      <c r="S57" s="12"/>
      <c r="T57" s="12"/>
      <c r="U57" s="12"/>
      <c r="V57" s="12"/>
      <c r="W57" s="12"/>
      <c r="X57" s="12"/>
    </row>
    <row r="58" spans="2:24" x14ac:dyDescent="0.3">
      <c r="B58" s="12"/>
      <c r="C58" s="12"/>
      <c r="D58" s="12"/>
      <c r="E58" s="12"/>
      <c r="F58" s="12"/>
      <c r="G58" s="12"/>
      <c r="H58" s="12"/>
      <c r="I58" s="12"/>
      <c r="J58" s="12"/>
      <c r="K58" s="12"/>
      <c r="L58" s="12"/>
      <c r="M58" s="12"/>
      <c r="N58" s="12"/>
      <c r="O58" s="12"/>
      <c r="P58" s="12"/>
      <c r="Q58" s="12"/>
      <c r="R58" s="12"/>
      <c r="S58" s="12"/>
      <c r="T58" s="12"/>
      <c r="U58" s="12"/>
      <c r="V58" s="12"/>
      <c r="W58" s="12"/>
      <c r="X58" s="12"/>
    </row>
    <row r="59" spans="2:24" x14ac:dyDescent="0.3">
      <c r="B59" s="12"/>
      <c r="C59" s="12"/>
      <c r="D59" s="12"/>
      <c r="E59" s="12"/>
      <c r="F59" s="12"/>
      <c r="G59" s="12"/>
      <c r="H59" s="12"/>
      <c r="I59" s="12"/>
      <c r="J59" s="12"/>
      <c r="K59" s="12"/>
      <c r="L59" s="12"/>
      <c r="M59" s="12"/>
      <c r="N59" s="12"/>
      <c r="O59" s="12"/>
      <c r="P59" s="12"/>
      <c r="Q59" s="12"/>
      <c r="R59" s="12"/>
      <c r="S59" s="12"/>
      <c r="T59" s="12"/>
      <c r="U59" s="12"/>
      <c r="V59" s="12"/>
      <c r="W59" s="12"/>
      <c r="X59" s="12"/>
    </row>
    <row r="60" spans="2:24" x14ac:dyDescent="0.3">
      <c r="B60" s="12"/>
      <c r="C60" s="12"/>
      <c r="D60" s="12"/>
      <c r="E60" s="12"/>
      <c r="F60" s="12"/>
      <c r="G60" s="12"/>
      <c r="H60" s="12"/>
      <c r="I60" s="12"/>
      <c r="J60" s="12"/>
      <c r="K60" s="12"/>
      <c r="L60" s="12"/>
      <c r="M60" s="12"/>
      <c r="N60" s="12"/>
      <c r="O60" s="12"/>
      <c r="P60" s="12"/>
      <c r="Q60" s="12"/>
      <c r="R60" s="12"/>
      <c r="S60" s="12"/>
      <c r="T60" s="12"/>
      <c r="U60" s="12"/>
      <c r="V60" s="12"/>
      <c r="W60" s="12"/>
      <c r="X60" s="12"/>
    </row>
    <row r="61" spans="2:24" x14ac:dyDescent="0.3">
      <c r="B61" s="12"/>
      <c r="C61" s="12"/>
      <c r="D61" s="12"/>
      <c r="E61" s="12"/>
      <c r="F61" s="12"/>
      <c r="G61" s="12"/>
      <c r="H61" s="12"/>
      <c r="I61" s="12"/>
      <c r="J61" s="12"/>
      <c r="K61" s="12"/>
      <c r="L61" s="12"/>
      <c r="M61" s="12"/>
      <c r="N61" s="12"/>
      <c r="O61" s="12"/>
      <c r="P61" s="12"/>
      <c r="Q61" s="12"/>
      <c r="R61" s="12"/>
      <c r="S61" s="12"/>
      <c r="T61" s="12"/>
      <c r="U61" s="12"/>
      <c r="V61" s="12"/>
      <c r="W61" s="12"/>
      <c r="X61" s="12"/>
    </row>
    <row r="62" spans="2:24" x14ac:dyDescent="0.3">
      <c r="B62" s="12"/>
      <c r="C62" s="12"/>
      <c r="D62" s="12"/>
      <c r="E62" s="12"/>
      <c r="F62" s="12"/>
      <c r="G62" s="12"/>
      <c r="H62" s="12"/>
      <c r="I62" s="12"/>
      <c r="J62" s="12"/>
      <c r="K62" s="12"/>
      <c r="L62" s="12"/>
      <c r="M62" s="12"/>
      <c r="N62" s="12"/>
      <c r="O62" s="12"/>
      <c r="P62" s="12"/>
      <c r="Q62" s="12"/>
      <c r="R62" s="12"/>
      <c r="S62" s="12"/>
      <c r="T62" s="12"/>
      <c r="U62" s="12"/>
      <c r="V62" s="12"/>
      <c r="W62" s="12"/>
      <c r="X62" s="12"/>
    </row>
    <row r="63" spans="2:24" x14ac:dyDescent="0.3">
      <c r="B63" s="12"/>
      <c r="C63" s="12"/>
      <c r="D63" s="12"/>
      <c r="E63" s="12"/>
      <c r="F63" s="12"/>
      <c r="G63" s="12"/>
      <c r="H63" s="12"/>
      <c r="I63" s="12"/>
      <c r="J63" s="12"/>
      <c r="K63" s="12"/>
      <c r="L63" s="12"/>
      <c r="M63" s="12"/>
      <c r="N63" s="12"/>
      <c r="O63" s="12"/>
      <c r="P63" s="12"/>
      <c r="Q63" s="12"/>
      <c r="R63" s="12"/>
      <c r="S63" s="12"/>
      <c r="T63" s="12"/>
      <c r="U63" s="12"/>
      <c r="V63" s="12"/>
      <c r="W63" s="12"/>
      <c r="X63" s="12"/>
    </row>
    <row r="68" spans="2:24" x14ac:dyDescent="0.3">
      <c r="B68" s="12"/>
      <c r="C68" s="12"/>
      <c r="D68" s="12"/>
      <c r="E68" s="12"/>
      <c r="F68" s="12"/>
      <c r="G68" s="12"/>
      <c r="H68" s="12"/>
      <c r="I68" s="12"/>
      <c r="J68" s="12"/>
      <c r="K68" s="12"/>
      <c r="L68" s="12"/>
      <c r="M68" s="12"/>
      <c r="N68" s="12"/>
      <c r="O68" s="12"/>
      <c r="P68" s="12"/>
      <c r="Q68" s="12"/>
      <c r="R68" s="12"/>
      <c r="S68" s="12"/>
      <c r="T68" s="12"/>
      <c r="U68" s="12"/>
      <c r="V68" s="12"/>
      <c r="W68" s="12"/>
      <c r="X68" s="12"/>
    </row>
    <row r="69" spans="2:24" x14ac:dyDescent="0.3">
      <c r="B69" s="12"/>
      <c r="C69" s="12"/>
      <c r="D69" s="12"/>
      <c r="E69" s="12"/>
      <c r="F69" s="12"/>
      <c r="G69" s="12"/>
      <c r="H69" s="12"/>
      <c r="I69" s="12"/>
      <c r="J69" s="12"/>
      <c r="K69" s="12"/>
      <c r="L69" s="12"/>
      <c r="M69" s="12"/>
      <c r="N69" s="12"/>
      <c r="O69" s="12"/>
      <c r="P69" s="12"/>
      <c r="Q69" s="12"/>
      <c r="R69" s="12"/>
      <c r="S69" s="12"/>
      <c r="T69" s="12"/>
      <c r="U69" s="12"/>
      <c r="V69" s="12"/>
      <c r="W69" s="12"/>
      <c r="X69" s="12"/>
    </row>
    <row r="70" spans="2:24" x14ac:dyDescent="0.3">
      <c r="B70" s="12"/>
      <c r="C70" s="12"/>
      <c r="D70" s="12"/>
      <c r="E70" s="12"/>
      <c r="F70" s="12"/>
      <c r="G70" s="12"/>
      <c r="H70" s="12"/>
      <c r="I70" s="12"/>
      <c r="J70" s="12"/>
      <c r="K70" s="12"/>
      <c r="L70" s="12"/>
      <c r="M70" s="12"/>
      <c r="N70" s="12"/>
      <c r="O70" s="12"/>
      <c r="P70" s="12"/>
      <c r="Q70" s="12"/>
      <c r="R70" s="12"/>
      <c r="S70" s="12"/>
      <c r="T70" s="12"/>
      <c r="U70" s="12"/>
      <c r="V70" s="12"/>
      <c r="W70" s="12"/>
      <c r="X70" s="12"/>
    </row>
    <row r="71" spans="2:24" x14ac:dyDescent="0.3">
      <c r="B71" s="12"/>
      <c r="C71" s="12"/>
      <c r="D71" s="12"/>
      <c r="E71" s="12"/>
      <c r="F71" s="12"/>
      <c r="G71" s="12"/>
      <c r="H71" s="12"/>
      <c r="I71" s="12"/>
      <c r="J71" s="12"/>
      <c r="K71" s="12"/>
      <c r="L71" s="12"/>
      <c r="M71" s="12"/>
      <c r="N71" s="12"/>
      <c r="O71" s="12"/>
      <c r="P71" s="12"/>
      <c r="Q71" s="12"/>
      <c r="R71" s="12"/>
      <c r="S71" s="12"/>
      <c r="T71" s="12"/>
      <c r="U71" s="12"/>
      <c r="V71" s="12"/>
      <c r="W71" s="12"/>
      <c r="X71" s="12"/>
    </row>
    <row r="72" spans="2:24" x14ac:dyDescent="0.3">
      <c r="B72" s="12"/>
      <c r="C72" s="12"/>
      <c r="D72" s="12"/>
      <c r="E72" s="12"/>
      <c r="F72" s="12"/>
      <c r="G72" s="12"/>
      <c r="H72" s="12"/>
      <c r="I72" s="12"/>
      <c r="J72" s="12"/>
      <c r="K72" s="12"/>
      <c r="L72" s="12"/>
      <c r="M72" s="12"/>
      <c r="N72" s="12"/>
      <c r="O72" s="12"/>
      <c r="P72" s="12"/>
      <c r="Q72" s="12"/>
      <c r="R72" s="12"/>
      <c r="S72" s="12"/>
      <c r="T72" s="12"/>
      <c r="U72" s="12"/>
      <c r="V72" s="12"/>
      <c r="W72" s="12"/>
      <c r="X72" s="12"/>
    </row>
    <row r="73" spans="2:24" x14ac:dyDescent="0.3">
      <c r="B73" s="12"/>
      <c r="C73" s="12"/>
      <c r="D73" s="12"/>
      <c r="E73" s="12"/>
      <c r="F73" s="12"/>
      <c r="G73" s="12"/>
      <c r="H73" s="12"/>
      <c r="I73" s="12"/>
      <c r="J73" s="12"/>
      <c r="K73" s="12"/>
      <c r="L73" s="12"/>
      <c r="M73" s="12"/>
      <c r="N73" s="12"/>
      <c r="O73" s="12"/>
      <c r="P73" s="12"/>
      <c r="Q73" s="12"/>
      <c r="R73" s="12"/>
      <c r="S73" s="12"/>
      <c r="T73" s="12"/>
      <c r="U73" s="12"/>
      <c r="V73" s="12"/>
      <c r="W73" s="12"/>
      <c r="X73" s="12"/>
    </row>
    <row r="74" spans="2:24" s="20" customFormat="1" x14ac:dyDescent="0.3"/>
    <row r="75" spans="2:24" s="20" customFormat="1" x14ac:dyDescent="0.3"/>
    <row r="76" spans="2:24" s="21" customFormat="1" x14ac:dyDescent="0.3"/>
    <row r="77" spans="2:24" s="22" customFormat="1" x14ac:dyDescent="0.3"/>
    <row r="78" spans="2:24" s="20" customFormat="1" x14ac:dyDescent="0.3"/>
  </sheetData>
  <pageMargins left="0.7" right="0.7" top="0.75" bottom="0.75" header="0.3" footer="0.3"/>
  <pageSetup orientation="portrait" horizontalDpi="0" verticalDpi="0"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3"/>
  <sheetViews>
    <sheetView view="pageBreakPreview" topLeftCell="A26" zoomScale="70" zoomScaleSheetLayoutView="70" workbookViewId="0">
      <selection activeCell="W30" sqref="W30"/>
    </sheetView>
  </sheetViews>
  <sheetFormatPr defaultColWidth="9.1640625" defaultRowHeight="15.5" x14ac:dyDescent="0.35"/>
  <cols>
    <col min="1" max="1" width="3.6640625" style="24" customWidth="1"/>
    <col min="2" max="2" width="37.1640625" style="27" customWidth="1"/>
    <col min="3" max="10" width="10.75" style="27" customWidth="1"/>
    <col min="11" max="11" width="17.1640625" style="27" customWidth="1"/>
    <col min="12" max="12" width="10.25" style="27" customWidth="1"/>
    <col min="13" max="13" width="9.4140625" style="27" customWidth="1"/>
    <col min="14" max="25" width="9.25" style="27" customWidth="1"/>
    <col min="26" max="16384" width="9.1640625" style="27"/>
  </cols>
  <sheetData>
    <row r="1" spans="1:25" s="26" customFormat="1" ht="18.5" hidden="1" x14ac:dyDescent="0.35">
      <c r="A1" s="24"/>
      <c r="B1" s="25" t="s">
        <v>0</v>
      </c>
      <c r="C1" s="24"/>
      <c r="D1" s="24"/>
      <c r="E1" s="24"/>
      <c r="F1" s="24"/>
      <c r="G1" s="24"/>
      <c r="H1" s="24"/>
      <c r="I1" s="24"/>
      <c r="J1" s="24"/>
      <c r="K1" s="24"/>
      <c r="L1" s="24"/>
      <c r="M1" s="24"/>
      <c r="N1" s="24"/>
      <c r="O1" s="24"/>
      <c r="P1" s="24"/>
      <c r="Q1" s="24"/>
      <c r="R1" s="24"/>
      <c r="S1" s="24"/>
      <c r="T1" s="24"/>
      <c r="U1" s="24"/>
      <c r="V1" s="24"/>
      <c r="W1" s="24"/>
      <c r="X1" s="24"/>
      <c r="Y1" s="24"/>
    </row>
    <row r="2" spans="1:25" s="26" customFormat="1" hidden="1" x14ac:dyDescent="0.35">
      <c r="A2" s="24"/>
      <c r="B2" s="25" t="s">
        <v>120</v>
      </c>
      <c r="C2" s="24"/>
      <c r="D2" s="24"/>
      <c r="E2" s="24"/>
      <c r="F2" s="24"/>
      <c r="G2" s="24"/>
      <c r="H2" s="24"/>
      <c r="I2" s="24"/>
      <c r="J2" s="24"/>
      <c r="K2" s="24"/>
      <c r="L2" s="24"/>
      <c r="M2" s="24"/>
      <c r="N2" s="24"/>
      <c r="O2" s="24"/>
      <c r="P2" s="24"/>
      <c r="Q2" s="24"/>
      <c r="R2" s="24"/>
      <c r="S2" s="24"/>
      <c r="T2" s="24"/>
      <c r="U2" s="24"/>
      <c r="V2" s="24"/>
      <c r="W2" s="24"/>
      <c r="X2" s="24"/>
      <c r="Y2" s="24"/>
    </row>
    <row r="3" spans="1:25" hidden="1" x14ac:dyDescent="0.35">
      <c r="B3" s="24"/>
      <c r="C3" s="24"/>
      <c r="D3" s="24"/>
      <c r="E3" s="24"/>
      <c r="F3" s="24"/>
      <c r="G3" s="24"/>
      <c r="H3" s="24"/>
      <c r="I3" s="24"/>
      <c r="J3" s="24"/>
      <c r="K3" s="24"/>
      <c r="L3" s="24"/>
      <c r="M3" s="24"/>
      <c r="N3" s="24"/>
      <c r="O3" s="24"/>
      <c r="P3" s="24"/>
      <c r="Q3" s="24"/>
      <c r="R3" s="24"/>
      <c r="S3" s="24"/>
      <c r="T3" s="24"/>
      <c r="U3" s="24"/>
      <c r="V3" s="24"/>
      <c r="W3" s="24"/>
      <c r="X3" s="24"/>
      <c r="Y3" s="24"/>
    </row>
    <row r="4" spans="1:25" hidden="1" x14ac:dyDescent="0.35">
      <c r="B4" s="24"/>
      <c r="C4" s="24"/>
      <c r="D4" s="24"/>
      <c r="E4" s="24"/>
      <c r="F4" s="24"/>
      <c r="G4" s="24"/>
      <c r="H4" s="24"/>
      <c r="I4" s="24"/>
      <c r="J4" s="24"/>
      <c r="K4" s="24"/>
      <c r="L4" s="24"/>
      <c r="M4" s="24"/>
      <c r="N4" s="24"/>
      <c r="O4" s="24"/>
      <c r="P4" s="24"/>
      <c r="Q4" s="24"/>
      <c r="R4" s="24"/>
      <c r="S4" s="24"/>
      <c r="T4" s="24"/>
      <c r="U4" s="24"/>
      <c r="V4" s="24"/>
      <c r="W4" s="24"/>
      <c r="X4" s="24"/>
      <c r="Y4" s="24"/>
    </row>
    <row r="5" spans="1:25" ht="16" hidden="1" thickBot="1" x14ac:dyDescent="0.4">
      <c r="B5" s="28" t="s">
        <v>121</v>
      </c>
      <c r="C5" s="24"/>
      <c r="D5" s="24"/>
      <c r="E5" s="24"/>
      <c r="F5" s="24"/>
      <c r="G5" s="24"/>
      <c r="H5" s="24"/>
      <c r="I5" s="24"/>
      <c r="J5" s="24"/>
      <c r="K5" s="24"/>
      <c r="L5" s="24"/>
      <c r="M5" s="24"/>
      <c r="N5" s="24"/>
      <c r="O5" s="24"/>
      <c r="P5" s="24"/>
      <c r="Q5" s="24"/>
      <c r="R5" s="24"/>
      <c r="S5" s="24"/>
      <c r="T5" s="24"/>
      <c r="U5" s="24"/>
      <c r="V5" s="24"/>
      <c r="W5" s="24"/>
      <c r="X5" s="24"/>
      <c r="Y5" s="24"/>
    </row>
    <row r="6" spans="1:25" hidden="1" x14ac:dyDescent="0.35">
      <c r="B6" s="29" t="s">
        <v>96</v>
      </c>
      <c r="C6" s="30"/>
      <c r="D6" s="31">
        <f>'4-Summary Income &amp; Expenditures'!C11</f>
        <v>0</v>
      </c>
      <c r="E6" s="31">
        <f>'4-Summary Income &amp; Expenditures'!D11</f>
        <v>1</v>
      </c>
      <c r="F6" s="31">
        <f>'4-Summary Income &amp; Expenditures'!E11</f>
        <v>2</v>
      </c>
      <c r="G6" s="31">
        <f>'4-Summary Income &amp; Expenditures'!F11</f>
        <v>3</v>
      </c>
      <c r="H6" s="31">
        <f>'4-Summary Income &amp; Expenditures'!G11</f>
        <v>4</v>
      </c>
      <c r="I6" s="31">
        <f>'4-Summary Income &amp; Expenditures'!H11</f>
        <v>5</v>
      </c>
      <c r="J6" s="31">
        <f>'4-Summary Income &amp; Expenditures'!I11</f>
        <v>6</v>
      </c>
      <c r="K6" s="31">
        <f>'4-Summary Income &amp; Expenditures'!J11</f>
        <v>7</v>
      </c>
      <c r="L6" s="31">
        <f>'4-Summary Income &amp; Expenditures'!K11</f>
        <v>8</v>
      </c>
      <c r="M6" s="31">
        <f>'4-Summary Income &amp; Expenditures'!L11</f>
        <v>9</v>
      </c>
      <c r="N6" s="31">
        <f>'4-Summary Income &amp; Expenditures'!M11</f>
        <v>10</v>
      </c>
      <c r="O6" s="31">
        <f>'4-Summary Income &amp; Expenditures'!N11</f>
        <v>11</v>
      </c>
      <c r="P6" s="31">
        <f>'4-Summary Income &amp; Expenditures'!O11</f>
        <v>12</v>
      </c>
      <c r="Q6" s="31">
        <f>'4-Summary Income &amp; Expenditures'!P11</f>
        <v>13</v>
      </c>
      <c r="R6" s="31">
        <f>'4-Summary Income &amp; Expenditures'!Q11</f>
        <v>14</v>
      </c>
      <c r="S6" s="31">
        <f>'4-Summary Income &amp; Expenditures'!R11</f>
        <v>15</v>
      </c>
      <c r="T6" s="31">
        <f>'4-Summary Income &amp; Expenditures'!S11</f>
        <v>16</v>
      </c>
      <c r="U6" s="31">
        <f>'4-Summary Income &amp; Expenditures'!T11</f>
        <v>17</v>
      </c>
      <c r="V6" s="31">
        <f>'4-Summary Income &amp; Expenditures'!U11</f>
        <v>18</v>
      </c>
      <c r="W6" s="31">
        <f>'4-Summary Income &amp; Expenditures'!V11</f>
        <v>19</v>
      </c>
      <c r="X6" s="31">
        <f>'4-Summary Income &amp; Expenditures'!W11</f>
        <v>20</v>
      </c>
      <c r="Y6" s="31">
        <f>'4-Summary Income &amp; Expenditures'!X11</f>
        <v>21</v>
      </c>
    </row>
    <row r="7" spans="1:25" hidden="1" x14ac:dyDescent="0.35">
      <c r="B7" s="32" t="s">
        <v>122</v>
      </c>
      <c r="C7" s="33"/>
      <c r="D7" s="33"/>
      <c r="E7" s="33"/>
      <c r="F7" s="33"/>
      <c r="G7" s="33"/>
      <c r="H7" s="33"/>
      <c r="I7" s="33"/>
      <c r="J7" s="33"/>
      <c r="K7" s="33"/>
      <c r="L7" s="33"/>
      <c r="M7" s="33"/>
      <c r="N7" s="33"/>
      <c r="O7" s="33"/>
      <c r="P7" s="33"/>
      <c r="Q7" s="33"/>
      <c r="R7" s="33"/>
      <c r="S7" s="33"/>
      <c r="T7" s="33"/>
      <c r="U7" s="33"/>
      <c r="V7" s="33"/>
      <c r="W7" s="33"/>
      <c r="X7" s="33"/>
      <c r="Y7" s="33"/>
    </row>
    <row r="8" spans="1:25" hidden="1" x14ac:dyDescent="0.35">
      <c r="B8" s="34" t="s">
        <v>123</v>
      </c>
      <c r="C8" s="35"/>
      <c r="D8" s="35"/>
      <c r="E8" s="35"/>
      <c r="F8" s="35"/>
      <c r="G8" s="35"/>
      <c r="H8" s="35"/>
      <c r="I8" s="35"/>
      <c r="J8" s="35"/>
      <c r="K8" s="35"/>
      <c r="L8" s="35"/>
      <c r="M8" s="35"/>
      <c r="N8" s="35"/>
      <c r="O8" s="35"/>
      <c r="P8" s="35"/>
      <c r="Q8" s="35"/>
      <c r="R8" s="35"/>
      <c r="S8" s="35"/>
      <c r="T8" s="35"/>
      <c r="U8" s="35"/>
      <c r="V8" s="35"/>
      <c r="W8" s="35"/>
      <c r="X8" s="35"/>
      <c r="Y8" s="35"/>
    </row>
    <row r="9" spans="1:25" hidden="1" x14ac:dyDescent="0.35">
      <c r="B9" s="34" t="s">
        <v>124</v>
      </c>
      <c r="C9" s="35"/>
      <c r="D9" s="35"/>
      <c r="E9" s="35"/>
      <c r="F9" s="35"/>
      <c r="G9" s="35"/>
      <c r="H9" s="35"/>
      <c r="I9" s="35"/>
      <c r="J9" s="35"/>
      <c r="K9" s="35"/>
      <c r="L9" s="35"/>
      <c r="M9" s="35"/>
      <c r="N9" s="35"/>
      <c r="O9" s="35"/>
      <c r="P9" s="35"/>
      <c r="Q9" s="35"/>
      <c r="R9" s="35"/>
      <c r="S9" s="35"/>
      <c r="T9" s="35"/>
      <c r="U9" s="35"/>
      <c r="V9" s="35"/>
      <c r="W9" s="35"/>
      <c r="X9" s="35"/>
      <c r="Y9" s="35"/>
    </row>
    <row r="10" spans="1:25" hidden="1" x14ac:dyDescent="0.35">
      <c r="B10" s="34" t="s">
        <v>125</v>
      </c>
      <c r="C10" s="35"/>
      <c r="D10" s="35"/>
      <c r="E10" s="35"/>
      <c r="F10" s="35"/>
      <c r="G10" s="35"/>
      <c r="H10" s="35"/>
      <c r="I10" s="35"/>
      <c r="J10" s="35"/>
      <c r="K10" s="35"/>
      <c r="L10" s="35"/>
      <c r="M10" s="35"/>
      <c r="N10" s="35"/>
      <c r="O10" s="35"/>
      <c r="P10" s="35"/>
      <c r="Q10" s="35"/>
      <c r="R10" s="35"/>
      <c r="S10" s="35"/>
      <c r="T10" s="35"/>
      <c r="U10" s="35"/>
      <c r="V10" s="35"/>
      <c r="W10" s="35"/>
      <c r="X10" s="35"/>
      <c r="Y10" s="35"/>
    </row>
    <row r="11" spans="1:25" hidden="1" x14ac:dyDescent="0.35">
      <c r="B11" s="34" t="s">
        <v>126</v>
      </c>
      <c r="C11" s="35"/>
      <c r="D11" s="35"/>
      <c r="E11" s="35"/>
      <c r="F11" s="35"/>
      <c r="G11" s="35"/>
      <c r="H11" s="35"/>
      <c r="I11" s="35"/>
      <c r="J11" s="35"/>
      <c r="K11" s="35"/>
      <c r="L11" s="35"/>
      <c r="M11" s="35"/>
      <c r="N11" s="35"/>
      <c r="O11" s="35"/>
      <c r="P11" s="35"/>
      <c r="Q11" s="35"/>
      <c r="R11" s="35"/>
      <c r="S11" s="35"/>
      <c r="T11" s="35"/>
      <c r="U11" s="35"/>
      <c r="V11" s="35"/>
      <c r="W11" s="35"/>
      <c r="X11" s="35"/>
      <c r="Y11" s="35"/>
    </row>
    <row r="12" spans="1:25" hidden="1" x14ac:dyDescent="0.35">
      <c r="B12" s="34" t="s">
        <v>127</v>
      </c>
      <c r="C12" s="35"/>
      <c r="D12" s="36"/>
      <c r="E12" s="36"/>
      <c r="F12" s="36"/>
      <c r="G12" s="36"/>
      <c r="H12" s="36"/>
      <c r="I12" s="36"/>
      <c r="J12" s="36"/>
      <c r="K12" s="36"/>
      <c r="L12" s="36"/>
      <c r="M12" s="36"/>
      <c r="N12" s="36"/>
      <c r="O12" s="36"/>
      <c r="P12" s="36"/>
      <c r="Q12" s="36"/>
      <c r="R12" s="36"/>
      <c r="S12" s="36"/>
      <c r="T12" s="36"/>
      <c r="U12" s="36"/>
      <c r="V12" s="36"/>
      <c r="W12" s="36"/>
      <c r="X12" s="36"/>
      <c r="Y12" s="36"/>
    </row>
    <row r="13" spans="1:25" hidden="1" x14ac:dyDescent="0.35">
      <c r="B13" s="34" t="s">
        <v>128</v>
      </c>
      <c r="C13" s="35"/>
      <c r="D13" s="36"/>
      <c r="E13" s="36"/>
      <c r="F13" s="36"/>
      <c r="G13" s="36"/>
      <c r="H13" s="36"/>
      <c r="I13" s="36"/>
      <c r="J13" s="36"/>
      <c r="K13" s="36"/>
      <c r="L13" s="36"/>
      <c r="M13" s="36"/>
      <c r="N13" s="36"/>
      <c r="O13" s="36"/>
      <c r="P13" s="36"/>
      <c r="Q13" s="36"/>
      <c r="R13" s="36"/>
      <c r="S13" s="36"/>
      <c r="T13" s="36"/>
      <c r="U13" s="36"/>
      <c r="V13" s="36"/>
      <c r="W13" s="36"/>
      <c r="X13" s="36"/>
      <c r="Y13" s="36"/>
    </row>
    <row r="14" spans="1:25" hidden="1" x14ac:dyDescent="0.35">
      <c r="B14" s="34" t="s">
        <v>129</v>
      </c>
      <c r="C14" s="35"/>
      <c r="D14" s="36"/>
      <c r="E14" s="36"/>
      <c r="F14" s="36"/>
      <c r="G14" s="36"/>
      <c r="H14" s="36"/>
      <c r="I14" s="36"/>
      <c r="J14" s="36"/>
      <c r="K14" s="36"/>
      <c r="L14" s="36"/>
      <c r="M14" s="36"/>
      <c r="N14" s="36"/>
      <c r="O14" s="36"/>
      <c r="P14" s="36"/>
      <c r="Q14" s="36"/>
      <c r="R14" s="36"/>
      <c r="S14" s="36"/>
      <c r="T14" s="36"/>
      <c r="U14" s="36"/>
      <c r="V14" s="36"/>
      <c r="W14" s="36"/>
      <c r="X14" s="36"/>
      <c r="Y14" s="36"/>
    </row>
    <row r="15" spans="1:25" ht="16" hidden="1" thickBot="1" x14ac:dyDescent="0.4">
      <c r="B15" s="37" t="s">
        <v>130</v>
      </c>
      <c r="C15" s="38"/>
      <c r="D15" s="39"/>
      <c r="E15" s="39"/>
      <c r="F15" s="39"/>
      <c r="G15" s="39"/>
      <c r="H15" s="39"/>
      <c r="I15" s="39"/>
      <c r="J15" s="39"/>
      <c r="K15" s="39"/>
      <c r="L15" s="39"/>
      <c r="M15" s="39"/>
      <c r="N15" s="39"/>
      <c r="O15" s="39"/>
      <c r="P15" s="39"/>
      <c r="Q15" s="39"/>
      <c r="R15" s="39"/>
      <c r="S15" s="39"/>
      <c r="T15" s="39"/>
      <c r="U15" s="39"/>
      <c r="V15" s="39"/>
      <c r="W15" s="39"/>
      <c r="X15" s="39"/>
      <c r="Y15" s="39"/>
    </row>
    <row r="16" spans="1:25" hidden="1" x14ac:dyDescent="0.35">
      <c r="B16" s="35"/>
      <c r="C16" s="35"/>
      <c r="D16" s="40"/>
      <c r="E16" s="40"/>
      <c r="F16" s="40"/>
      <c r="G16" s="40"/>
      <c r="H16" s="40"/>
      <c r="I16" s="40"/>
      <c r="J16" s="40"/>
      <c r="K16" s="40"/>
      <c r="L16" s="40"/>
      <c r="M16" s="40"/>
      <c r="N16" s="40"/>
      <c r="O16" s="40"/>
      <c r="P16" s="40"/>
      <c r="Q16" s="40"/>
      <c r="R16" s="40"/>
      <c r="S16" s="40"/>
      <c r="T16" s="40"/>
      <c r="U16" s="40"/>
      <c r="V16" s="40"/>
      <c r="W16" s="40"/>
      <c r="X16" s="40"/>
      <c r="Y16" s="40"/>
    </row>
    <row r="17" spans="2:25" ht="16" hidden="1" thickBot="1" x14ac:dyDescent="0.4">
      <c r="B17" s="28" t="s">
        <v>131</v>
      </c>
    </row>
    <row r="18" spans="2:25" hidden="1" x14ac:dyDescent="0.35">
      <c r="B18" s="29" t="s">
        <v>96</v>
      </c>
      <c r="C18" s="30"/>
      <c r="D18" s="31">
        <f>'4-Summary Income &amp; Expenditures'!C11</f>
        <v>0</v>
      </c>
      <c r="E18" s="31">
        <f>'4-Summary Income &amp; Expenditures'!D11</f>
        <v>1</v>
      </c>
      <c r="F18" s="31">
        <f>'4-Summary Income &amp; Expenditures'!E11</f>
        <v>2</v>
      </c>
      <c r="G18" s="31">
        <f>'4-Summary Income &amp; Expenditures'!F11</f>
        <v>3</v>
      </c>
      <c r="H18" s="31">
        <f>'4-Summary Income &amp; Expenditures'!G11</f>
        <v>4</v>
      </c>
      <c r="I18" s="31">
        <f>'4-Summary Income &amp; Expenditures'!H11</f>
        <v>5</v>
      </c>
      <c r="J18" s="31">
        <f>'4-Summary Income &amp; Expenditures'!I11</f>
        <v>6</v>
      </c>
      <c r="K18" s="31">
        <f>'4-Summary Income &amp; Expenditures'!J11</f>
        <v>7</v>
      </c>
      <c r="L18" s="31">
        <f>'4-Summary Income &amp; Expenditures'!K11</f>
        <v>8</v>
      </c>
      <c r="M18" s="31">
        <f>'4-Summary Income &amp; Expenditures'!L11</f>
        <v>9</v>
      </c>
      <c r="N18" s="31">
        <f>'4-Summary Income &amp; Expenditures'!M11</f>
        <v>10</v>
      </c>
      <c r="O18" s="31">
        <f>'4-Summary Income &amp; Expenditures'!N11</f>
        <v>11</v>
      </c>
      <c r="P18" s="31">
        <f>'4-Summary Income &amp; Expenditures'!O11</f>
        <v>12</v>
      </c>
      <c r="Q18" s="31">
        <f>'4-Summary Income &amp; Expenditures'!P11</f>
        <v>13</v>
      </c>
      <c r="R18" s="31">
        <f>'4-Summary Income &amp; Expenditures'!Q11</f>
        <v>14</v>
      </c>
      <c r="S18" s="31">
        <f>'4-Summary Income &amp; Expenditures'!R11</f>
        <v>15</v>
      </c>
      <c r="T18" s="31">
        <f>'4-Summary Income &amp; Expenditures'!S11</f>
        <v>16</v>
      </c>
      <c r="U18" s="31">
        <f>'4-Summary Income &amp; Expenditures'!T11</f>
        <v>17</v>
      </c>
      <c r="V18" s="31">
        <f>'4-Summary Income &amp; Expenditures'!U11</f>
        <v>18</v>
      </c>
      <c r="W18" s="31">
        <f>'4-Summary Income &amp; Expenditures'!V11</f>
        <v>19</v>
      </c>
      <c r="X18" s="31">
        <f>'4-Summary Income &amp; Expenditures'!W11</f>
        <v>20</v>
      </c>
      <c r="Y18" s="31">
        <f>'4-Summary Income &amp; Expenditures'!X11</f>
        <v>21</v>
      </c>
    </row>
    <row r="19" spans="2:25" hidden="1" x14ac:dyDescent="0.35">
      <c r="B19" s="32" t="s">
        <v>132</v>
      </c>
      <c r="C19" s="41">
        <v>0.6</v>
      </c>
      <c r="D19" s="42"/>
      <c r="E19" s="42"/>
      <c r="F19" s="42"/>
      <c r="G19" s="42"/>
      <c r="H19" s="42"/>
      <c r="I19" s="42"/>
      <c r="J19" s="42"/>
      <c r="K19" s="42"/>
      <c r="L19" s="42"/>
      <c r="M19" s="42"/>
      <c r="N19" s="42"/>
      <c r="O19" s="42"/>
      <c r="P19" s="42"/>
      <c r="Q19" s="42"/>
      <c r="R19" s="42"/>
      <c r="S19" s="42"/>
      <c r="T19" s="42"/>
      <c r="U19" s="42"/>
      <c r="V19" s="42"/>
      <c r="W19" s="42"/>
      <c r="X19" s="42"/>
      <c r="Y19" s="42"/>
    </row>
    <row r="20" spans="2:25" hidden="1" x14ac:dyDescent="0.35">
      <c r="B20" s="34" t="s">
        <v>133</v>
      </c>
      <c r="C20" s="43">
        <v>0.2</v>
      </c>
      <c r="D20" s="36"/>
      <c r="E20" s="35"/>
      <c r="F20" s="35"/>
      <c r="G20" s="35"/>
      <c r="H20" s="35"/>
      <c r="I20" s="35"/>
      <c r="J20" s="35"/>
      <c r="K20" s="35"/>
      <c r="L20" s="35"/>
      <c r="M20" s="35"/>
      <c r="N20" s="35"/>
      <c r="O20" s="35"/>
      <c r="P20" s="35"/>
      <c r="Q20" s="35"/>
      <c r="R20" s="35"/>
      <c r="S20" s="35"/>
      <c r="T20" s="35"/>
      <c r="U20" s="35"/>
      <c r="V20" s="35"/>
      <c r="W20" s="35"/>
      <c r="X20" s="35"/>
      <c r="Y20" s="35"/>
    </row>
    <row r="21" spans="2:25" hidden="1" x14ac:dyDescent="0.35">
      <c r="B21" s="34" t="s">
        <v>134</v>
      </c>
      <c r="C21" s="43">
        <v>0.2</v>
      </c>
      <c r="D21" s="35"/>
      <c r="E21" s="35"/>
      <c r="F21" s="35"/>
      <c r="G21" s="35"/>
      <c r="H21" s="35"/>
      <c r="I21" s="35"/>
      <c r="J21" s="35"/>
      <c r="K21" s="35"/>
      <c r="L21" s="35"/>
      <c r="M21" s="35"/>
      <c r="N21" s="35"/>
      <c r="O21" s="35"/>
      <c r="P21" s="35"/>
      <c r="Q21" s="35"/>
      <c r="R21" s="35"/>
      <c r="S21" s="35"/>
      <c r="T21" s="35"/>
      <c r="U21" s="35"/>
      <c r="V21" s="35"/>
      <c r="W21" s="35"/>
      <c r="X21" s="35"/>
      <c r="Y21" s="35"/>
    </row>
    <row r="22" spans="2:25" hidden="1" x14ac:dyDescent="0.35">
      <c r="B22" s="34" t="s">
        <v>135</v>
      </c>
      <c r="C22" s="35"/>
      <c r="D22" s="35"/>
      <c r="E22" s="35"/>
      <c r="F22" s="35"/>
      <c r="G22" s="35"/>
      <c r="H22" s="35"/>
      <c r="I22" s="35"/>
      <c r="J22" s="35"/>
      <c r="K22" s="35"/>
      <c r="L22" s="35"/>
      <c r="M22" s="35"/>
      <c r="N22" s="35"/>
      <c r="O22" s="35"/>
      <c r="P22" s="35"/>
      <c r="Q22" s="35"/>
      <c r="R22" s="35"/>
      <c r="S22" s="35"/>
      <c r="T22" s="35"/>
      <c r="U22" s="35"/>
      <c r="V22" s="35"/>
      <c r="W22" s="35"/>
      <c r="X22" s="35"/>
      <c r="Y22" s="35"/>
    </row>
    <row r="23" spans="2:25" ht="16" hidden="1" thickBot="1" x14ac:dyDescent="0.4">
      <c r="B23" s="37"/>
      <c r="C23" s="38"/>
      <c r="D23" s="38"/>
      <c r="E23" s="38"/>
      <c r="F23" s="38"/>
      <c r="G23" s="38"/>
      <c r="H23" s="38"/>
      <c r="I23" s="38"/>
      <c r="J23" s="38"/>
      <c r="K23" s="38"/>
      <c r="L23" s="38"/>
      <c r="M23" s="38"/>
      <c r="N23" s="38"/>
      <c r="O23" s="38"/>
      <c r="P23" s="38"/>
      <c r="Q23" s="38"/>
      <c r="R23" s="38"/>
      <c r="S23" s="38"/>
      <c r="T23" s="38"/>
      <c r="U23" s="38"/>
      <c r="V23" s="38"/>
      <c r="W23" s="38"/>
      <c r="X23" s="38"/>
      <c r="Y23" s="38"/>
    </row>
    <row r="24" spans="2:25" hidden="1" x14ac:dyDescent="0.35">
      <c r="B24" s="24"/>
      <c r="C24" s="24"/>
      <c r="D24" s="24"/>
      <c r="E24" s="24"/>
      <c r="F24" s="24"/>
      <c r="G24" s="24"/>
      <c r="H24" s="24"/>
      <c r="I24" s="24"/>
      <c r="J24" s="24"/>
      <c r="K24" s="24"/>
      <c r="L24" s="24"/>
      <c r="M24" s="24"/>
      <c r="N24" s="24"/>
      <c r="O24" s="24"/>
      <c r="P24" s="24"/>
      <c r="Q24" s="24"/>
      <c r="R24" s="24"/>
      <c r="S24" s="24"/>
      <c r="T24" s="24"/>
      <c r="U24" s="24"/>
      <c r="V24" s="24"/>
      <c r="W24" s="24"/>
      <c r="X24" s="24"/>
      <c r="Y24" s="24"/>
    </row>
    <row r="25" spans="2:25" hidden="1" x14ac:dyDescent="0.35"/>
    <row r="58" spans="1:12" x14ac:dyDescent="0.35">
      <c r="C58" s="44"/>
      <c r="D58" s="44"/>
      <c r="E58" s="44"/>
      <c r="F58" s="44"/>
      <c r="G58" s="44"/>
      <c r="H58" s="44"/>
      <c r="I58" s="44"/>
      <c r="J58" s="44"/>
      <c r="K58" s="44"/>
      <c r="L58" s="44"/>
    </row>
    <row r="59" spans="1:12" x14ac:dyDescent="0.35">
      <c r="C59" s="45"/>
      <c r="D59" s="45"/>
      <c r="E59" s="45"/>
      <c r="F59" s="45"/>
      <c r="G59" s="45"/>
      <c r="H59" s="45"/>
      <c r="I59" s="45"/>
      <c r="J59" s="45"/>
      <c r="K59" s="45"/>
      <c r="L59" s="45"/>
    </row>
    <row r="60" spans="1:12" x14ac:dyDescent="0.35">
      <c r="C60" s="45"/>
      <c r="D60" s="45"/>
      <c r="E60" s="45"/>
      <c r="F60" s="45"/>
      <c r="G60" s="45"/>
      <c r="H60" s="45"/>
      <c r="I60" s="45"/>
      <c r="J60" s="45"/>
      <c r="K60" s="46"/>
      <c r="L60" s="45"/>
    </row>
    <row r="61" spans="1:12" x14ac:dyDescent="0.35">
      <c r="L61" s="45"/>
    </row>
    <row r="62" spans="1:12" x14ac:dyDescent="0.35">
      <c r="A62" s="25"/>
      <c r="B62" s="47"/>
      <c r="C62" s="47"/>
      <c r="D62" s="47"/>
      <c r="E62" s="47"/>
      <c r="F62" s="47"/>
      <c r="L62" s="45"/>
    </row>
    <row r="63" spans="1:12" x14ac:dyDescent="0.35">
      <c r="A63" s="25"/>
      <c r="B63" s="47"/>
      <c r="C63" s="47"/>
      <c r="D63" s="47"/>
      <c r="E63" s="47"/>
      <c r="F63" s="47"/>
      <c r="G63" s="47"/>
      <c r="H63" s="47"/>
      <c r="I63" s="47"/>
      <c r="J63" s="47"/>
      <c r="K63" s="47"/>
      <c r="L63" s="45"/>
    </row>
    <row r="64" spans="1:12" x14ac:dyDescent="0.35">
      <c r="A64" s="25"/>
      <c r="B64" s="47"/>
      <c r="C64" s="47"/>
      <c r="D64" s="47"/>
      <c r="E64" s="47"/>
      <c r="F64" s="47"/>
      <c r="G64" s="47"/>
      <c r="H64" s="47"/>
      <c r="I64" s="47"/>
      <c r="J64" s="47"/>
      <c r="K64" s="47"/>
      <c r="L64" s="45"/>
    </row>
    <row r="65" spans="1:12" x14ac:dyDescent="0.35">
      <c r="A65" s="25"/>
      <c r="B65" s="47"/>
      <c r="C65" s="47"/>
      <c r="D65" s="47"/>
      <c r="E65" s="47"/>
      <c r="F65" s="47"/>
      <c r="G65" s="47"/>
      <c r="H65" s="47"/>
      <c r="I65" s="47"/>
      <c r="J65" s="47"/>
      <c r="K65" s="47"/>
      <c r="L65" s="45"/>
    </row>
    <row r="66" spans="1:12" x14ac:dyDescent="0.35">
      <c r="A66" s="25"/>
      <c r="B66" s="47"/>
      <c r="C66" s="47"/>
      <c r="D66" s="47"/>
      <c r="E66" s="47"/>
      <c r="F66" s="47"/>
      <c r="G66" s="47"/>
      <c r="H66" s="47"/>
      <c r="I66" s="47"/>
      <c r="J66" s="47"/>
      <c r="K66" s="47"/>
      <c r="L66" s="45"/>
    </row>
    <row r="67" spans="1:12" x14ac:dyDescent="0.35">
      <c r="A67" s="25"/>
      <c r="B67" s="47"/>
      <c r="C67" s="47"/>
      <c r="D67" s="47"/>
      <c r="E67" s="47"/>
      <c r="F67" s="47"/>
      <c r="G67" s="47"/>
      <c r="H67" s="47"/>
      <c r="I67" s="47"/>
      <c r="J67" s="47"/>
      <c r="K67" s="47"/>
      <c r="L67" s="45"/>
    </row>
    <row r="68" spans="1:12" x14ac:dyDescent="0.35">
      <c r="A68" s="25"/>
      <c r="B68" s="47"/>
      <c r="C68" s="47"/>
      <c r="D68" s="47"/>
      <c r="E68" s="47"/>
      <c r="F68" s="47"/>
      <c r="G68" s="47"/>
      <c r="H68" s="47"/>
      <c r="I68" s="47"/>
      <c r="J68" s="47"/>
      <c r="K68" s="47"/>
    </row>
    <row r="69" spans="1:12" x14ac:dyDescent="0.35">
      <c r="G69" s="47"/>
      <c r="H69" s="47"/>
      <c r="I69" s="47"/>
      <c r="J69" s="47"/>
      <c r="K69" s="47"/>
    </row>
    <row r="74" spans="1:12" x14ac:dyDescent="0.35">
      <c r="C74" s="44"/>
      <c r="D74" s="44"/>
      <c r="E74" s="44"/>
      <c r="F74" s="44"/>
      <c r="L74" s="44"/>
    </row>
    <row r="75" spans="1:12" x14ac:dyDescent="0.35">
      <c r="C75" s="44"/>
      <c r="D75" s="44"/>
      <c r="E75" s="44"/>
      <c r="F75" s="44"/>
      <c r="G75" s="44"/>
      <c r="H75" s="44"/>
      <c r="I75" s="44"/>
      <c r="J75" s="44"/>
      <c r="K75" s="44"/>
      <c r="L75" s="44"/>
    </row>
    <row r="76" spans="1:12" x14ac:dyDescent="0.35">
      <c r="C76" s="44"/>
      <c r="D76" s="44"/>
      <c r="E76" s="44"/>
      <c r="F76" s="44"/>
      <c r="G76" s="44"/>
      <c r="H76" s="44"/>
      <c r="I76" s="44"/>
      <c r="J76" s="44"/>
      <c r="K76" s="44"/>
      <c r="L76" s="44"/>
    </row>
    <row r="77" spans="1:12" x14ac:dyDescent="0.35">
      <c r="C77" s="44"/>
      <c r="D77" s="44"/>
      <c r="E77" s="44"/>
      <c r="F77" s="44"/>
      <c r="G77" s="44"/>
      <c r="H77" s="44"/>
      <c r="I77" s="44"/>
      <c r="J77" s="44"/>
      <c r="K77" s="44"/>
      <c r="L77" s="44"/>
    </row>
    <row r="78" spans="1:12" x14ac:dyDescent="0.35">
      <c r="C78" s="44"/>
      <c r="D78" s="44"/>
      <c r="E78" s="44"/>
      <c r="F78" s="44"/>
      <c r="G78" s="44"/>
      <c r="H78" s="44"/>
      <c r="I78" s="44"/>
      <c r="J78" s="44"/>
      <c r="K78" s="44"/>
      <c r="L78" s="44"/>
    </row>
    <row r="79" spans="1:12" x14ac:dyDescent="0.35">
      <c r="C79" s="44"/>
      <c r="D79" s="44"/>
      <c r="E79" s="44"/>
      <c r="F79" s="44"/>
      <c r="G79" s="44"/>
      <c r="H79" s="44"/>
      <c r="I79" s="44"/>
      <c r="J79" s="44"/>
      <c r="K79" s="44"/>
      <c r="L79" s="44"/>
    </row>
    <row r="80" spans="1:12" x14ac:dyDescent="0.35">
      <c r="C80" s="44"/>
      <c r="D80" s="44"/>
      <c r="E80" s="44"/>
      <c r="F80" s="44"/>
      <c r="G80" s="44"/>
      <c r="H80" s="44"/>
      <c r="I80" s="44"/>
      <c r="J80" s="44"/>
      <c r="K80" s="44"/>
      <c r="L80" s="44"/>
    </row>
    <row r="81" spans="1:11" x14ac:dyDescent="0.35">
      <c r="G81" s="44"/>
      <c r="H81" s="44"/>
      <c r="I81" s="44"/>
      <c r="J81" s="44"/>
      <c r="K81" s="44"/>
    </row>
    <row r="83" spans="1:11" x14ac:dyDescent="0.35">
      <c r="C83" s="48"/>
    </row>
    <row r="84" spans="1:11" x14ac:dyDescent="0.35">
      <c r="C84" s="49"/>
    </row>
    <row r="85" spans="1:11" x14ac:dyDescent="0.35">
      <c r="A85" s="27"/>
    </row>
    <row r="86" spans="1:11" x14ac:dyDescent="0.35">
      <c r="A86" s="27"/>
    </row>
    <row r="87" spans="1:11" x14ac:dyDescent="0.35">
      <c r="A87" s="27"/>
    </row>
    <row r="88" spans="1:11" x14ac:dyDescent="0.35">
      <c r="A88" s="27"/>
    </row>
    <row r="89" spans="1:11" x14ac:dyDescent="0.35">
      <c r="A89" s="27"/>
    </row>
    <row r="90" spans="1:11" x14ac:dyDescent="0.35">
      <c r="A90" s="27"/>
    </row>
    <row r="91" spans="1:11" x14ac:dyDescent="0.35">
      <c r="A91" s="27"/>
    </row>
    <row r="92" spans="1:11" x14ac:dyDescent="0.35">
      <c r="A92" s="27"/>
    </row>
    <row r="93" spans="1:11" x14ac:dyDescent="0.35">
      <c r="A93" s="27"/>
    </row>
    <row r="94" spans="1:11" x14ac:dyDescent="0.35">
      <c r="A94" s="27"/>
    </row>
    <row r="95" spans="1:11" x14ac:dyDescent="0.35">
      <c r="A95" s="27"/>
    </row>
    <row r="96" spans="1:11" x14ac:dyDescent="0.35">
      <c r="A96" s="27"/>
    </row>
    <row r="97" spans="1:1" x14ac:dyDescent="0.35">
      <c r="A97" s="27"/>
    </row>
    <row r="98" spans="1:1" x14ac:dyDescent="0.35">
      <c r="A98" s="27"/>
    </row>
    <row r="99" spans="1:1" x14ac:dyDescent="0.35">
      <c r="A99" s="27"/>
    </row>
    <row r="100" spans="1:1" x14ac:dyDescent="0.35">
      <c r="A100" s="27"/>
    </row>
    <row r="101" spans="1:1" x14ac:dyDescent="0.35">
      <c r="A101" s="27"/>
    </row>
    <row r="102" spans="1:1" x14ac:dyDescent="0.35">
      <c r="A102" s="27"/>
    </row>
    <row r="103" spans="1:1" x14ac:dyDescent="0.35">
      <c r="A103" s="27"/>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2"/>
  <sheetViews>
    <sheetView zoomScale="80" zoomScaleNormal="80" workbookViewId="0">
      <selection activeCell="H19" sqref="H19:I19"/>
    </sheetView>
  </sheetViews>
  <sheetFormatPr defaultColWidth="8.75" defaultRowHeight="14.5" x14ac:dyDescent="0.3"/>
  <cols>
    <col min="1" max="1" width="32.6640625" style="7" customWidth="1"/>
    <col min="2" max="2" width="13.9140625" style="7" customWidth="1"/>
    <col min="3" max="3" width="27.75" style="7" customWidth="1"/>
    <col min="4" max="16384" width="8.75" style="7"/>
  </cols>
  <sheetData>
    <row r="1" spans="1:5" ht="14" x14ac:dyDescent="0.3">
      <c r="A1" s="306" t="s">
        <v>136</v>
      </c>
      <c r="B1" s="307" t="s">
        <v>137</v>
      </c>
      <c r="C1" s="308" t="s">
        <v>138</v>
      </c>
    </row>
    <row r="2" spans="1:5" ht="14" x14ac:dyDescent="0.3">
      <c r="A2" s="309" t="s">
        <v>14</v>
      </c>
      <c r="B2" s="310">
        <v>30</v>
      </c>
      <c r="C2" s="311"/>
    </row>
    <row r="3" spans="1:5" ht="14" x14ac:dyDescent="0.3">
      <c r="A3" s="309" t="s">
        <v>16</v>
      </c>
      <c r="B3" s="310">
        <v>10</v>
      </c>
      <c r="C3" s="311"/>
    </row>
    <row r="4" spans="1:5" ht="14" x14ac:dyDescent="0.3">
      <c r="A4" s="309" t="s">
        <v>18</v>
      </c>
      <c r="B4" s="310">
        <v>10</v>
      </c>
      <c r="C4" s="311"/>
    </row>
    <row r="5" spans="1:5" ht="14" x14ac:dyDescent="0.3">
      <c r="A5" s="309" t="s">
        <v>21</v>
      </c>
      <c r="B5" s="310">
        <v>30</v>
      </c>
      <c r="C5" s="311"/>
    </row>
    <row r="6" spans="1:5" ht="14" x14ac:dyDescent="0.3">
      <c r="A6" s="309" t="s">
        <v>22</v>
      </c>
      <c r="B6" s="310">
        <v>20</v>
      </c>
      <c r="C6" s="311"/>
    </row>
    <row r="7" spans="1:5" ht="14" x14ac:dyDescent="0.3">
      <c r="A7" s="309" t="s">
        <v>23</v>
      </c>
      <c r="B7" s="310">
        <v>20</v>
      </c>
      <c r="C7" s="311"/>
    </row>
    <row r="8" spans="1:5" ht="14" x14ac:dyDescent="0.3">
      <c r="A8" s="309" t="s">
        <v>31</v>
      </c>
      <c r="B8" s="310">
        <v>5</v>
      </c>
      <c r="C8" s="311"/>
    </row>
    <row r="9" spans="1:5" ht="14" x14ac:dyDescent="0.3">
      <c r="A9" s="309" t="s">
        <v>34</v>
      </c>
      <c r="B9" s="310">
        <v>5</v>
      </c>
      <c r="C9" s="311"/>
    </row>
    <row r="10" spans="1:5" ht="14" x14ac:dyDescent="0.3">
      <c r="A10" s="309" t="s">
        <v>36</v>
      </c>
      <c r="B10" s="310">
        <v>5</v>
      </c>
      <c r="C10" s="311"/>
    </row>
    <row r="11" spans="1:5" ht="14" x14ac:dyDescent="0.3">
      <c r="A11" s="244"/>
      <c r="B11" s="244"/>
      <c r="C11" s="244"/>
    </row>
    <row r="12" spans="1:5" ht="14" x14ac:dyDescent="0.3">
      <c r="A12" s="244"/>
      <c r="B12" s="244"/>
      <c r="C12" s="244"/>
    </row>
    <row r="13" spans="1:5" ht="14" x14ac:dyDescent="0.3">
      <c r="A13" s="312" t="s">
        <v>139</v>
      </c>
      <c r="B13" s="244"/>
      <c r="C13" s="244"/>
    </row>
    <row r="14" spans="1:5" ht="14" x14ac:dyDescent="0.3">
      <c r="A14" s="313" t="s">
        <v>96</v>
      </c>
      <c r="B14" s="313" t="s">
        <v>140</v>
      </c>
      <c r="C14" s="313" t="s">
        <v>141</v>
      </c>
      <c r="D14" s="12"/>
      <c r="E14" s="12"/>
    </row>
    <row r="15" spans="1:5" ht="14" x14ac:dyDescent="0.3">
      <c r="A15" s="314">
        <v>2000</v>
      </c>
      <c r="B15" s="315">
        <v>2.7</v>
      </c>
      <c r="C15" s="316">
        <v>2400</v>
      </c>
      <c r="D15" s="12"/>
      <c r="E15" s="12"/>
    </row>
    <row r="16" spans="1:5" ht="14" x14ac:dyDescent="0.3">
      <c r="A16" s="314">
        <v>2001</v>
      </c>
      <c r="B16" s="315">
        <v>2.63</v>
      </c>
      <c r="C16" s="316">
        <v>2400</v>
      </c>
      <c r="D16" s="12"/>
      <c r="E16" s="12"/>
    </row>
    <row r="17" spans="1:5" ht="14" x14ac:dyDescent="0.3">
      <c r="A17" s="314">
        <v>2002</v>
      </c>
      <c r="B17" s="315">
        <v>2.6</v>
      </c>
      <c r="C17" s="316">
        <v>2400</v>
      </c>
      <c r="D17" s="12"/>
      <c r="E17" s="12"/>
    </row>
    <row r="18" spans="1:5" ht="14" x14ac:dyDescent="0.3">
      <c r="A18" s="314">
        <v>2003</v>
      </c>
      <c r="B18" s="315">
        <v>2.75</v>
      </c>
      <c r="C18" s="316">
        <v>2400</v>
      </c>
      <c r="D18" s="12"/>
      <c r="E18" s="12"/>
    </row>
    <row r="19" spans="1:5" ht="14" x14ac:dyDescent="0.3">
      <c r="A19" s="314">
        <v>2004</v>
      </c>
      <c r="B19" s="315">
        <v>2.2400000000000002</v>
      </c>
      <c r="C19" s="316">
        <v>2400</v>
      </c>
      <c r="D19" s="12"/>
      <c r="E19" s="12"/>
    </row>
    <row r="20" spans="1:5" ht="14" x14ac:dyDescent="0.3">
      <c r="A20" s="314">
        <v>2005</v>
      </c>
      <c r="B20" s="315">
        <v>1.97</v>
      </c>
      <c r="C20" s="316">
        <v>2400</v>
      </c>
      <c r="D20" s="12"/>
      <c r="E20" s="12"/>
    </row>
    <row r="21" spans="1:5" ht="14" x14ac:dyDescent="0.3">
      <c r="A21" s="314">
        <v>2006</v>
      </c>
      <c r="B21" s="315">
        <v>1.8</v>
      </c>
      <c r="C21" s="316">
        <v>2400</v>
      </c>
      <c r="D21" s="12"/>
      <c r="E21" s="12"/>
    </row>
    <row r="22" spans="1:5" ht="14" x14ac:dyDescent="0.3">
      <c r="A22" s="314">
        <v>2007</v>
      </c>
      <c r="B22" s="315">
        <v>1.64</v>
      </c>
      <c r="C22" s="316">
        <v>2400</v>
      </c>
      <c r="D22" s="12"/>
      <c r="E22" s="12"/>
    </row>
    <row r="23" spans="1:5" ht="14" x14ac:dyDescent="0.3">
      <c r="A23" s="314">
        <v>2008</v>
      </c>
      <c r="B23" s="315">
        <v>1.49</v>
      </c>
      <c r="C23" s="316">
        <v>2400</v>
      </c>
      <c r="D23" s="12"/>
      <c r="E23" s="12"/>
    </row>
    <row r="24" spans="1:5" ht="14" x14ac:dyDescent="0.3">
      <c r="A24" s="314">
        <v>2009</v>
      </c>
      <c r="B24" s="315">
        <v>1.32</v>
      </c>
      <c r="C24" s="316">
        <v>2400</v>
      </c>
      <c r="D24" s="12"/>
      <c r="E24" s="12"/>
    </row>
    <row r="25" spans="1:5" ht="14" x14ac:dyDescent="0.3">
      <c r="A25" s="314">
        <v>2010</v>
      </c>
      <c r="B25" s="315">
        <v>1.21</v>
      </c>
      <c r="C25" s="316">
        <v>2400</v>
      </c>
      <c r="D25" s="12"/>
      <c r="E25" s="12"/>
    </row>
    <row r="26" spans="1:5" ht="14" x14ac:dyDescent="0.3">
      <c r="A26" s="314">
        <v>2011</v>
      </c>
      <c r="B26" s="315">
        <v>1.1599999999999999</v>
      </c>
      <c r="C26" s="316">
        <v>2400</v>
      </c>
      <c r="D26" s="12"/>
      <c r="E26" s="12"/>
    </row>
    <row r="27" spans="1:5" ht="14" x14ac:dyDescent="0.3">
      <c r="A27" s="314">
        <v>2012</v>
      </c>
      <c r="B27" s="315">
        <v>1.06</v>
      </c>
      <c r="C27" s="316">
        <v>2400</v>
      </c>
      <c r="D27" s="12"/>
      <c r="E27" s="12"/>
    </row>
    <row r="28" spans="1:5" ht="14" x14ac:dyDescent="0.3">
      <c r="A28" s="314">
        <v>2013</v>
      </c>
      <c r="B28" s="315">
        <v>1</v>
      </c>
      <c r="C28" s="316">
        <v>2400</v>
      </c>
      <c r="D28" s="12"/>
      <c r="E28" s="12"/>
    </row>
    <row r="29" spans="1:5" ht="14" x14ac:dyDescent="0.3">
      <c r="A29" s="314">
        <v>2014</v>
      </c>
      <c r="B29" s="315">
        <v>1</v>
      </c>
      <c r="C29" s="316">
        <v>2400</v>
      </c>
      <c r="E29" s="12"/>
    </row>
    <row r="30" spans="1:5" ht="14" x14ac:dyDescent="0.3">
      <c r="A30" s="244"/>
      <c r="B30" s="244"/>
      <c r="C30" s="244"/>
      <c r="D30" s="12"/>
      <c r="E30" s="12"/>
    </row>
    <row r="31" spans="1:5" ht="14" x14ac:dyDescent="0.3">
      <c r="A31" s="244" t="s">
        <v>142</v>
      </c>
      <c r="B31" s="244"/>
      <c r="C31" s="244"/>
      <c r="D31" s="12"/>
      <c r="E31" s="12"/>
    </row>
    <row r="32" spans="1:5" ht="14" x14ac:dyDescent="0.3">
      <c r="A32" s="244" t="s">
        <v>143</v>
      </c>
      <c r="B32" s="244"/>
      <c r="C32" s="244"/>
      <c r="D32" s="12"/>
      <c r="E32" s="12"/>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9CE78B4666AF4AB0CE837F27848F15" ma:contentTypeVersion="119" ma:contentTypeDescription="Create a new document." ma:contentTypeScope="" ma:versionID="5b5a875ef6c46509ec062f142c858b08">
  <xsd:schema xmlns:xsd="http://www.w3.org/2001/XMLSchema" xmlns:xs="http://www.w3.org/2001/XMLSchema" xmlns:p="http://schemas.microsoft.com/office/2006/metadata/properties" xmlns:ns1="http://schemas.microsoft.com/sharepoint/v3" xmlns:ns2="c681421c-b97e-4a64-8ac5-739390740b04" xmlns:ns3="39e2c1a1-5a63-44a6-b681-c9750e622e07" targetNamespace="http://schemas.microsoft.com/office/2006/metadata/properties" ma:root="true" ma:fieldsID="fb82a98cb4c75fc63cd00ff1091ad299" ns1:_="" ns2:_="" ns3:_="">
    <xsd:import namespace="http://schemas.microsoft.com/sharepoint/v3"/>
    <xsd:import namespace="c681421c-b97e-4a64-8ac5-739390740b04"/>
    <xsd:import namespace="39e2c1a1-5a63-44a6-b681-c9750e622e07"/>
    <xsd:element name="properties">
      <xsd:complexType>
        <xsd:sequence>
          <xsd:element name="documentManagement">
            <xsd:complexType>
              <xsd:all>
                <xsd:element ref="ns2:TaxCatchAll" minOccurs="0"/>
                <xsd:element ref="ns1:DocumentSetDescription"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9" nillable="true" ma:displayName="Description in English" ma:description="Please provide a high-level description of this resource, including 3-5 main takeaways and how your colleagues can use this resource, in English (use Google Translate if necessary)" ma:hidden="true"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81421c-b97e-4a64-8ac5-739390740b0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e18db78-bf46-4b52-a48a-57d52905f4b8}" ma:internalName="TaxCatchAll" ma:showField="CatchAllData" ma:web="c681421c-b97e-4a64-8ac5-739390740b0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e2c1a1-5a63-44a6-b681-c9750e622e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SetDescription xmlns="http://schemas.microsoft.com/sharepoint/v3">A costing tool used with water and sanitation committees and district staff to set water tariffs. Two versions are included, one for piped systems and one for water points. </DocumentSetDescription>
    <TaxCatchAll xmlns="c681421c-b97e-4a64-8ac5-739390740b04">
      <Value>33</Value>
      <Value>64</Value>
      <Value>62</Value>
      <Value>44</Value>
      <Value>47</Value>
      <Value>143</Value>
      <Value>34</Value>
    </TaxCatchAll>
  </documentManagement>
</p:properties>
</file>

<file path=customXml/itemProps1.xml><?xml version="1.0" encoding="utf-8"?>
<ds:datastoreItem xmlns:ds="http://schemas.openxmlformats.org/officeDocument/2006/customXml" ds:itemID="{A28C421B-E987-44BA-AC08-054B9A267E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81421c-b97e-4a64-8ac5-739390740b04"/>
    <ds:schemaRef ds:uri="39e2c1a1-5a63-44a6-b681-c9750e622e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D66954-7A9B-42E4-BB00-DEC2AAC821FE}">
  <ds:schemaRefs>
    <ds:schemaRef ds:uri="http://schemas.microsoft.com/sharepoint/v3/contenttype/forms"/>
  </ds:schemaRefs>
</ds:datastoreItem>
</file>

<file path=customXml/itemProps3.xml><?xml version="1.0" encoding="utf-8"?>
<ds:datastoreItem xmlns:ds="http://schemas.openxmlformats.org/officeDocument/2006/customXml" ds:itemID="{14D5AC01-DC40-4C37-9341-0EAB71B6AD1C}">
  <ds:schemaRefs>
    <ds:schemaRef ds:uri="http://schemas.microsoft.com/sharepoint/v3"/>
    <ds:schemaRef ds:uri="39e2c1a1-5a63-44a6-b681-c9750e622e07"/>
    <ds:schemaRef ds:uri="http://schemas.microsoft.com/office/2006/documentManagement/types"/>
    <ds:schemaRef ds:uri="c681421c-b97e-4a64-8ac5-739390740b04"/>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1-Instructions</vt:lpstr>
      <vt:lpstr>2- Data Entry</vt:lpstr>
      <vt:lpstr>3-Cost Projections</vt:lpstr>
      <vt:lpstr>4-Summary Income &amp; Expenditures</vt:lpstr>
      <vt:lpstr>5-Graphics</vt:lpstr>
      <vt:lpstr>6-Reference Data</vt:lpstr>
      <vt:lpstr>'2- Data Entry'!Print_Area</vt:lpstr>
      <vt:lpstr>'3-Cost Projections'!Print_Area</vt:lpstr>
      <vt:lpstr>'5-Graphics'!Print_Area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Duey</dc:creator>
  <cp:keywords/>
  <dc:description/>
  <cp:lastModifiedBy>Ellen Witt</cp:lastModifiedBy>
  <cp:revision/>
  <dcterms:created xsi:type="dcterms:W3CDTF">2010-09-25T06:10:10Z</dcterms:created>
  <dcterms:modified xsi:type="dcterms:W3CDTF">2020-12-21T23:46:54Z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0x0101002B9CE78B4666AF4AB0CE837F27848F15</vt:lpwstr>
  </property>
  <property fmtid="{D5CDD505-2E9C-101B-9397-08002B2CF9AE}" pid="3" name="cldProductType">
    <vt:lpwstr>62;#tool|2720b881-5dce-4b43-92ed-b657652aa6f9</vt:lpwstr>
  </property>
  <property fmtid="{D5CDD505-2E9C-101B-9397-08002B2CF9AE}" pid="4" name="cldTopic">
    <vt:lpwstr>34;#sustainability|f399c56d-fdf4-4c24-9fa6-8203a494562e;#44;#financing|c8176323-1312-4f2a-80a0-3bc6b9142f5b;#47;#tariffs|6b33c0b9-4716-4903-bf5e-c4cd90092301;#64;#water committee|4ed58dbd-35fc-4e86-97fd-3a9eba7e8a86</vt:lpwstr>
  </property>
  <property fmtid="{D5CDD505-2E9C-101B-9397-08002B2CF9AE}" pid="5" name="cldIsSharedOut">
    <vt:lpwstr>Internal only</vt:lpwstr>
  </property>
  <property fmtid="{D5CDD505-2E9C-101B-9397-08002B2CF9AE}" pid="6" name="jc6a83f041884a3a8178454854f33c2d">
    <vt:lpwstr/>
  </property>
  <property fmtid="{D5CDD505-2E9C-101B-9397-08002B2CF9AE}" pid="7" name="c62e24abd8b645aca872414ba97d45ff">
    <vt:lpwstr/>
  </property>
  <property fmtid="{D5CDD505-2E9C-101B-9397-08002B2CF9AE}" pid="8" name="cldPageLength">
    <vt:r8>6</vt:r8>
  </property>
  <property fmtid="{D5CDD505-2E9C-101B-9397-08002B2CF9AE}" pid="9" name="a46604e3437c451fbb6f838030c26e4e">
    <vt:lpwstr>sustainability|f399c56d-fdf4-4c24-9fa6-8203a494562e;financing|c8176323-1312-4f2a-80a0-3bc6b9142f5b;tariffs|6b33c0b9-4716-4903-bf5e-c4cd90092301;water committee|4ed58dbd-35fc-4e86-97fd-3a9eba7e8a86</vt:lpwstr>
  </property>
  <property fmtid="{D5CDD505-2E9C-101B-9397-08002B2CF9AE}" pid="10" name="cldGeographyLevel">
    <vt:lpwstr/>
  </property>
  <property fmtid="{D5CDD505-2E9C-101B-9397-08002B2CF9AE}" pid="11" name="cldGeography">
    <vt:lpwstr>33;#Uganda|31f66eb8-2a38-471c-b9a6-cab84e2117d0</vt:lpwstr>
  </property>
  <property fmtid="{D5CDD505-2E9C-101B-9397-08002B2CF9AE}" pid="12" name="cldExternalLinkToResource">
    <vt:lpwstr/>
  </property>
  <property fmtid="{D5CDD505-2E9C-101B-9397-08002B2CF9AE}" pid="13" name="cldNameInSpanish">
    <vt:lpwstr>AQueCosto-Uganda</vt:lpwstr>
  </property>
  <property fmtid="{D5CDD505-2E9C-101B-9397-08002B2CF9AE}" pid="14" name="cldFunders">
    <vt:lpwstr/>
  </property>
  <property fmtid="{D5CDD505-2E9C-101B-9397-08002B2CF9AE}" pid="15" name="d881237cf50b435288829ad9c9e6c58e">
    <vt:lpwstr/>
  </property>
  <property fmtid="{D5CDD505-2E9C-101B-9397-08002B2CF9AE}" pid="16" name="cldResourceAuthor">
    <vt:lpwstr>64;#Brenda Achiro Muthemba;#65;#Grace Kanweri;#67;#Martin Muhangi</vt:lpwstr>
  </property>
  <property fmtid="{D5CDD505-2E9C-101B-9397-08002B2CF9AE}" pid="17" name="cldDescriptionInSpanish">
    <vt:lpwstr>Una herramienta de costeo usada con comités de agua y los municipios para establecer tarifas. Hay dos versiones, una para sistemas de agua potable y una para puntos de agua. </vt:lpwstr>
  </property>
  <property fmtid="{D5CDD505-2E9C-101B-9397-08002B2CF9AE}" pid="18" name="cldSubjectMatterExpert">
    <vt:lpwstr>65;#Grace Kanweri;#64;#Brenda Achiro Muthemba;#67;#Martin Muhangi</vt:lpwstr>
  </property>
  <property fmtid="{D5CDD505-2E9C-101B-9397-08002B2CF9AE}" pid="19" name="g687c12d46ff4ece934363094c9a788a">
    <vt:lpwstr/>
  </property>
  <property fmtid="{D5CDD505-2E9C-101B-9397-08002B2CF9AE}" pid="20" name="cldFeatured">
    <vt:bool>false</vt:bool>
  </property>
  <property fmtid="{D5CDD505-2E9C-101B-9397-08002B2CF9AE}" pid="21" name="f597036a33454c06a6a7638b9637a4ea">
    <vt:lpwstr>Uganda Country Program|e835f218-6398-4373-bfd0-72f82e251d3c</vt:lpwstr>
  </property>
  <property fmtid="{D5CDD505-2E9C-101B-9397-08002B2CF9AE}" pid="22" name="cldPublicationDate">
    <vt:filetime>2017-01-01T08:00:00Z</vt:filetime>
  </property>
  <property fmtid="{D5CDD505-2E9C-101B-9397-08002B2CF9AE}" pid="23" name="cldProgramLevel">
    <vt:lpwstr/>
  </property>
  <property fmtid="{D5CDD505-2E9C-101B-9397-08002B2CF9AE}" pid="24" name="ebd69b704c1348d1848375b0f13e969f">
    <vt:lpwstr>tool|2720b881-5dce-4b43-92ed-b657652aa6f9</vt:lpwstr>
  </property>
  <property fmtid="{D5CDD505-2E9C-101B-9397-08002B2CF9AE}" pid="25" name="cldPartners">
    <vt:lpwstr/>
  </property>
  <property fmtid="{D5CDD505-2E9C-101B-9397-08002B2CF9AE}" pid="26" name="cldCountryDepartment">
    <vt:lpwstr>143;#Uganda Country Program|e835f218-6398-4373-bfd0-72f82e251d3c</vt:lpwstr>
  </property>
  <property fmtid="{D5CDD505-2E9C-101B-9397-08002B2CF9AE}" pid="27" name="cldCollection">
    <vt:lpwstr>36</vt:lpwstr>
  </property>
  <property fmtid="{D5CDD505-2E9C-101B-9397-08002B2CF9AE}" pid="28" name="cc3c7c276206496db2bb9ec36a37b262">
    <vt:lpwstr>Uganda|31f66eb8-2a38-471c-b9a6-cab84e2117d0</vt:lpwstr>
  </property>
  <property fmtid="{D5CDD505-2E9C-101B-9397-08002B2CF9AE}" pid="29" name="p334667db7a84dffb4eb226ed8e016ca">
    <vt:lpwstr/>
  </property>
  <property fmtid="{D5CDD505-2E9C-101B-9397-08002B2CF9AE}" pid="30" name="d6f53be5c45141959577925ceb69e076">
    <vt:lpwstr/>
  </property>
  <property fmtid="{D5CDD505-2E9C-101B-9397-08002B2CF9AE}" pid="31" name="People">
    <vt:lpwstr/>
  </property>
  <property fmtid="{D5CDD505-2E9C-101B-9397-08002B2CF9AE}" pid="32" name="Resource_x0020_Language">
    <vt:lpwstr/>
  </property>
  <property fmtid="{D5CDD505-2E9C-101B-9397-08002B2CF9AE}" pid="33" name="Resource Language">
    <vt:lpwstr/>
  </property>
  <property fmtid="{D5CDD505-2E9C-101B-9397-08002B2CF9AE}" pid="34" name="_docset_NoMedatataSyncRequired">
    <vt:lpwstr>False</vt:lpwstr>
  </property>
  <property fmtid="{D5CDD505-2E9C-101B-9397-08002B2CF9AE}" pid="35" name="cldResourceLinkMIS">
    <vt:lpwstr/>
  </property>
</Properties>
</file>